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Laptop_user\Downloads\"/>
    </mc:Choice>
  </mc:AlternateContent>
  <xr:revisionPtr revIDLastSave="0" documentId="8_{45CE9CE4-B656-4625-80E6-509737EE90AD}" xr6:coauthVersionLast="41" xr6:coauthVersionMax="41" xr10:uidLastSave="{00000000-0000-0000-0000-000000000000}"/>
  <bookViews>
    <workbookView xWindow="-108" yWindow="-108" windowWidth="23256" windowHeight="12576" tabRatio="873" xr2:uid="{00000000-000D-0000-FFFF-FFFF00000000}"/>
  </bookViews>
  <sheets>
    <sheet name="Statewide Housing Targets" sheetId="1" r:id="rId1"/>
    <sheet name="Municipal Housing Targets" sheetId="2" r:id="rId2"/>
    <sheet name="2025 Housing Stock Estimate" sheetId="3" r:id="rId3"/>
    <sheet name="Building Permits (Avg)" sheetId="4" r:id="rId4"/>
    <sheet name="Unit Completions (2025)" sheetId="5" r:id="rId5"/>
    <sheet name="Housing Attrition Estimate" sheetId="6" r:id="rId6"/>
  </sheets>
  <definedNames>
    <definedName name="_xlnm._FilterDatabase" localSheetId="1" hidden="1">'Municipal Housing Targets'!$A$1:$E$89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11" roundtripDataChecksum="QX7VHAZJ6LWRJbN7VePrcJW7c1k7zK5NOxdfBiU7Omg="/>
    </ext>
  </extLst>
</workbook>
</file>

<file path=xl/calcChain.xml><?xml version="1.0" encoding="utf-8"?>
<calcChain xmlns="http://schemas.openxmlformats.org/spreadsheetml/2006/main">
  <c r="D10" i="5" l="1"/>
  <c r="B10" i="5"/>
  <c r="K6" i="3"/>
  <c r="F10" i="3"/>
  <c r="G4" i="3"/>
  <c r="H6" i="3"/>
  <c r="M26" i="6"/>
  <c r="M25" i="6"/>
  <c r="M24" i="6"/>
  <c r="M23" i="6"/>
  <c r="M22" i="6"/>
  <c r="M21" i="6"/>
  <c r="M20" i="6"/>
  <c r="M19" i="6"/>
  <c r="O19" i="6" s="1"/>
  <c r="D22" i="3" s="1"/>
  <c r="M18" i="6"/>
  <c r="M17" i="6"/>
  <c r="M16" i="6"/>
  <c r="M15" i="6"/>
  <c r="O15" i="6" s="1"/>
  <c r="D18" i="3" s="1"/>
  <c r="M14" i="6"/>
  <c r="M13" i="6"/>
  <c r="M12" i="6"/>
  <c r="M11" i="6"/>
  <c r="O11" i="6" s="1"/>
  <c r="D14" i="3" s="1"/>
  <c r="M10" i="6"/>
  <c r="M9" i="6"/>
  <c r="N8" i="6"/>
  <c r="M8" i="6"/>
  <c r="O8" i="6" s="1"/>
  <c r="D11" i="3" s="1"/>
  <c r="M7" i="6"/>
  <c r="M6" i="6"/>
  <c r="M5" i="6"/>
  <c r="M4" i="6"/>
  <c r="M3" i="6"/>
  <c r="S33" i="5"/>
  <c r="R33" i="5"/>
  <c r="Q33" i="5"/>
  <c r="P33" i="5"/>
  <c r="O33" i="5"/>
  <c r="G33" i="5" s="1"/>
  <c r="H33" i="5"/>
  <c r="C33" i="5"/>
  <c r="S32" i="5"/>
  <c r="R32" i="5"/>
  <c r="Q32" i="5"/>
  <c r="P32" i="5"/>
  <c r="G32" i="5" s="1"/>
  <c r="O32" i="5"/>
  <c r="H32" i="5"/>
  <c r="C32" i="5"/>
  <c r="S31" i="5"/>
  <c r="R31" i="5"/>
  <c r="Q31" i="5"/>
  <c r="P31" i="5"/>
  <c r="O31" i="5"/>
  <c r="G31" i="5" s="1"/>
  <c r="H31" i="5"/>
  <c r="C31" i="5"/>
  <c r="S30" i="5"/>
  <c r="R30" i="5"/>
  <c r="Q30" i="5"/>
  <c r="P30" i="5"/>
  <c r="G30" i="5" s="1"/>
  <c r="O30" i="5"/>
  <c r="H30" i="5"/>
  <c r="C30" i="5"/>
  <c r="S29" i="5"/>
  <c r="R29" i="5"/>
  <c r="Q29" i="5"/>
  <c r="P29" i="5"/>
  <c r="O29" i="5"/>
  <c r="G29" i="5" s="1"/>
  <c r="H29" i="5"/>
  <c r="C29" i="5"/>
  <c r="S28" i="5"/>
  <c r="R28" i="5"/>
  <c r="Q28" i="5"/>
  <c r="P28" i="5"/>
  <c r="G28" i="5" s="1"/>
  <c r="O28" i="5"/>
  <c r="H28" i="5"/>
  <c r="C28" i="5"/>
  <c r="S27" i="5"/>
  <c r="R27" i="5"/>
  <c r="Q27" i="5"/>
  <c r="P27" i="5"/>
  <c r="O27" i="5"/>
  <c r="G27" i="5" s="1"/>
  <c r="H27" i="5"/>
  <c r="C27" i="5"/>
  <c r="S26" i="5"/>
  <c r="R26" i="5"/>
  <c r="Q26" i="5"/>
  <c r="P26" i="5"/>
  <c r="G26" i="5" s="1"/>
  <c r="O26" i="5"/>
  <c r="H26" i="5"/>
  <c r="C26" i="5"/>
  <c r="S25" i="5"/>
  <c r="R25" i="5"/>
  <c r="Q25" i="5"/>
  <c r="P25" i="5"/>
  <c r="O25" i="5"/>
  <c r="G25" i="5" s="1"/>
  <c r="H25" i="5"/>
  <c r="C25" i="5"/>
  <c r="S24" i="5"/>
  <c r="R24" i="5"/>
  <c r="Q24" i="5"/>
  <c r="P24" i="5"/>
  <c r="G24" i="5" s="1"/>
  <c r="O24" i="5"/>
  <c r="H24" i="5"/>
  <c r="C24" i="5"/>
  <c r="S23" i="5"/>
  <c r="R23" i="5"/>
  <c r="Q23" i="5"/>
  <c r="P23" i="5"/>
  <c r="O23" i="5"/>
  <c r="G23" i="5" s="1"/>
  <c r="H23" i="5"/>
  <c r="C23" i="5"/>
  <c r="S22" i="5"/>
  <c r="R22" i="5"/>
  <c r="Q22" i="5"/>
  <c r="P22" i="5"/>
  <c r="G22" i="5" s="1"/>
  <c r="O22" i="5"/>
  <c r="H22" i="5"/>
  <c r="C22" i="5"/>
  <c r="S21" i="5"/>
  <c r="R21" i="5"/>
  <c r="Q21" i="5"/>
  <c r="P21" i="5"/>
  <c r="O21" i="5"/>
  <c r="G21" i="5" s="1"/>
  <c r="H21" i="5"/>
  <c r="C21" i="5"/>
  <c r="S20" i="5"/>
  <c r="R20" i="5"/>
  <c r="Q20" i="5"/>
  <c r="P20" i="5"/>
  <c r="O20" i="5"/>
  <c r="G20" i="5" s="1"/>
  <c r="H20" i="5"/>
  <c r="C20" i="5"/>
  <c r="S19" i="5"/>
  <c r="R19" i="5"/>
  <c r="Q19" i="5"/>
  <c r="P19" i="5"/>
  <c r="O19" i="5"/>
  <c r="G19" i="5" s="1"/>
  <c r="H19" i="5"/>
  <c r="C19" i="5"/>
  <c r="S18" i="5"/>
  <c r="R18" i="5"/>
  <c r="Q18" i="5"/>
  <c r="P18" i="5"/>
  <c r="O18" i="5"/>
  <c r="G18" i="5" s="1"/>
  <c r="H18" i="5"/>
  <c r="C18" i="5"/>
  <c r="S17" i="5"/>
  <c r="R17" i="5"/>
  <c r="Q17" i="5"/>
  <c r="P17" i="5"/>
  <c r="O17" i="5"/>
  <c r="G17" i="5" s="1"/>
  <c r="H17" i="5"/>
  <c r="C17" i="5"/>
  <c r="S16" i="5"/>
  <c r="R16" i="5"/>
  <c r="Q16" i="5"/>
  <c r="P16" i="5"/>
  <c r="O16" i="5"/>
  <c r="G16" i="5" s="1"/>
  <c r="H16" i="5"/>
  <c r="C16" i="5"/>
  <c r="S15" i="5"/>
  <c r="R15" i="5"/>
  <c r="Q15" i="5"/>
  <c r="P15" i="5"/>
  <c r="O15" i="5"/>
  <c r="G15" i="5" s="1"/>
  <c r="H15" i="5"/>
  <c r="C15" i="5"/>
  <c r="S14" i="5"/>
  <c r="R14" i="5"/>
  <c r="Q14" i="5"/>
  <c r="P14" i="5"/>
  <c r="O14" i="5"/>
  <c r="G14" i="5" s="1"/>
  <c r="H14" i="5"/>
  <c r="C14" i="5"/>
  <c r="S13" i="5"/>
  <c r="R13" i="5"/>
  <c r="Q13" i="5"/>
  <c r="P13" i="5"/>
  <c r="O13" i="5"/>
  <c r="G13" i="5" s="1"/>
  <c r="H13" i="5"/>
  <c r="C13" i="5"/>
  <c r="S12" i="5"/>
  <c r="R12" i="5"/>
  <c r="Q12" i="5"/>
  <c r="P12" i="5"/>
  <c r="G12" i="5" s="1"/>
  <c r="O12" i="5"/>
  <c r="H12" i="5"/>
  <c r="C12" i="5"/>
  <c r="S11" i="5"/>
  <c r="R11" i="5"/>
  <c r="Q11" i="5"/>
  <c r="P11" i="5"/>
  <c r="O11" i="5"/>
  <c r="G11" i="5" s="1"/>
  <c r="H11" i="5"/>
  <c r="C11" i="5"/>
  <c r="S10" i="5"/>
  <c r="R10" i="5"/>
  <c r="Q10" i="5"/>
  <c r="P10" i="5"/>
  <c r="O10" i="5"/>
  <c r="G10" i="5" s="1"/>
  <c r="H10" i="5"/>
  <c r="C10" i="5"/>
  <c r="C32" i="4"/>
  <c r="N25" i="6" s="1"/>
  <c r="C31" i="4"/>
  <c r="N24" i="6" s="1"/>
  <c r="C30" i="4"/>
  <c r="N21" i="6" s="1"/>
  <c r="O21" i="6" s="1"/>
  <c r="D24" i="3" s="1"/>
  <c r="C29" i="4"/>
  <c r="N11" i="6" s="1"/>
  <c r="C28" i="4"/>
  <c r="N22" i="6" s="1"/>
  <c r="O22" i="6" s="1"/>
  <c r="D25" i="3" s="1"/>
  <c r="C27" i="4"/>
  <c r="N19" i="6" s="1"/>
  <c r="C26" i="4"/>
  <c r="N16" i="6" s="1"/>
  <c r="C25" i="4"/>
  <c r="N9" i="6" s="1"/>
  <c r="O9" i="6" s="1"/>
  <c r="D12" i="3" s="1"/>
  <c r="C24" i="4"/>
  <c r="N7" i="6" s="1"/>
  <c r="C23" i="4"/>
  <c r="N23" i="6" s="1"/>
  <c r="O23" i="6" s="1"/>
  <c r="D26" i="3" s="1"/>
  <c r="C22" i="4"/>
  <c r="N13" i="6" s="1"/>
  <c r="O13" i="6" s="1"/>
  <c r="D16" i="3" s="1"/>
  <c r="C21" i="4"/>
  <c r="N3" i="6" s="1"/>
  <c r="C20" i="4"/>
  <c r="N20" i="6" s="1"/>
  <c r="O20" i="6" s="1"/>
  <c r="D23" i="3" s="1"/>
  <c r="C19" i="4"/>
  <c r="N10" i="6" s="1"/>
  <c r="C18" i="4"/>
  <c r="N6" i="6" s="1"/>
  <c r="O6" i="6" s="1"/>
  <c r="D9" i="3" s="1"/>
  <c r="C17" i="4"/>
  <c r="N18" i="6" s="1"/>
  <c r="C16" i="4"/>
  <c r="N17" i="6" s="1"/>
  <c r="O17" i="6" s="1"/>
  <c r="D20" i="3" s="1"/>
  <c r="C15" i="4"/>
  <c r="N12" i="6" s="1"/>
  <c r="O12" i="6" s="1"/>
  <c r="D15" i="3" s="1"/>
  <c r="C14" i="4"/>
  <c r="E29" i="3" s="1"/>
  <c r="E3" i="3" s="1"/>
  <c r="E30" i="3" s="1"/>
  <c r="C13" i="4"/>
  <c r="N15" i="6" s="1"/>
  <c r="C12" i="4"/>
  <c r="N14" i="6" s="1"/>
  <c r="O14" i="6" s="1"/>
  <c r="D17" i="3" s="1"/>
  <c r="C11" i="4"/>
  <c r="C10" i="4"/>
  <c r="N5" i="6" s="1"/>
  <c r="O5" i="6" s="1"/>
  <c r="D8" i="3" s="1"/>
  <c r="C9" i="4"/>
  <c r="N4" i="6" s="1"/>
  <c r="O4" i="6" s="1"/>
  <c r="D7" i="3" s="1"/>
  <c r="C30" i="3"/>
  <c r="H29" i="3"/>
  <c r="I29" i="3" s="1"/>
  <c r="F29" i="3"/>
  <c r="E28" i="3"/>
  <c r="H27" i="3"/>
  <c r="I27" i="3" s="1"/>
  <c r="F27" i="3"/>
  <c r="E27" i="3"/>
  <c r="H26" i="3"/>
  <c r="I26" i="3" s="1"/>
  <c r="F26" i="3"/>
  <c r="E26" i="3"/>
  <c r="E25" i="3"/>
  <c r="E24" i="3"/>
  <c r="H23" i="3"/>
  <c r="I23" i="3" s="1"/>
  <c r="F23" i="3"/>
  <c r="E23" i="3"/>
  <c r="E22" i="3"/>
  <c r="H21" i="3"/>
  <c r="I21" i="3" s="1"/>
  <c r="F21" i="3"/>
  <c r="E21" i="3"/>
  <c r="H20" i="3"/>
  <c r="I20" i="3" s="1"/>
  <c r="F20" i="3"/>
  <c r="E20" i="3"/>
  <c r="E19" i="3"/>
  <c r="H18" i="3"/>
  <c r="I18" i="3" s="1"/>
  <c r="F18" i="3"/>
  <c r="E18" i="3"/>
  <c r="H17" i="3"/>
  <c r="I17" i="3" s="1"/>
  <c r="F17" i="3"/>
  <c r="E17" i="3"/>
  <c r="E16" i="3"/>
  <c r="H15" i="3"/>
  <c r="I15" i="3" s="1"/>
  <c r="F15" i="3"/>
  <c r="E15" i="3"/>
  <c r="E14" i="3"/>
  <c r="H13" i="3"/>
  <c r="I13" i="3" s="1"/>
  <c r="F13" i="3"/>
  <c r="E13" i="3"/>
  <c r="H12" i="3"/>
  <c r="I12" i="3" s="1"/>
  <c r="F12" i="3"/>
  <c r="E12" i="3"/>
  <c r="H11" i="3"/>
  <c r="I11" i="3" s="1"/>
  <c r="F11" i="3"/>
  <c r="E11" i="3"/>
  <c r="E10" i="3"/>
  <c r="H9" i="3"/>
  <c r="I9" i="3" s="1"/>
  <c r="F9" i="3"/>
  <c r="E9" i="3"/>
  <c r="H8" i="3"/>
  <c r="F8" i="3"/>
  <c r="E8" i="3"/>
  <c r="H7" i="3"/>
  <c r="I7" i="3" s="1"/>
  <c r="F7" i="3"/>
  <c r="E7" i="3"/>
  <c r="I6" i="3"/>
  <c r="F6" i="3"/>
  <c r="E6" i="3"/>
  <c r="G30" i="3"/>
  <c r="H3" i="3"/>
  <c r="F3" i="3"/>
  <c r="D89" i="2"/>
  <c r="C89" i="2"/>
  <c r="D84" i="2"/>
  <c r="C84" i="2"/>
  <c r="D77" i="2"/>
  <c r="C77" i="2"/>
  <c r="D71" i="2"/>
  <c r="C71" i="2"/>
  <c r="D67" i="2"/>
  <c r="C67" i="2"/>
  <c r="D65" i="2"/>
  <c r="C65" i="2"/>
  <c r="D62" i="2"/>
  <c r="C62" i="2"/>
  <c r="D60" i="2"/>
  <c r="C60" i="2"/>
  <c r="D58" i="2"/>
  <c r="C58" i="2"/>
  <c r="D54" i="2"/>
  <c r="C54" i="2"/>
  <c r="D51" i="2"/>
  <c r="C51" i="2"/>
  <c r="D47" i="2"/>
  <c r="C47" i="2"/>
  <c r="D44" i="2"/>
  <c r="C44" i="2"/>
  <c r="D35" i="2"/>
  <c r="C35" i="2"/>
  <c r="D32" i="2"/>
  <c r="C32" i="2"/>
  <c r="D29" i="2"/>
  <c r="C29" i="2"/>
  <c r="D23" i="2"/>
  <c r="C23" i="2"/>
  <c r="D15" i="2"/>
  <c r="C15" i="2"/>
  <c r="D10" i="2"/>
  <c r="C10" i="2"/>
  <c r="D7" i="2"/>
  <c r="C7" i="2"/>
  <c r="D5" i="2"/>
  <c r="C5" i="2"/>
  <c r="M27" i="1"/>
  <c r="D27" i="1"/>
  <c r="M26" i="1"/>
  <c r="D26" i="1"/>
  <c r="M25" i="1"/>
  <c r="D25" i="1"/>
  <c r="M24" i="1"/>
  <c r="I24" i="1"/>
  <c r="D24" i="1"/>
  <c r="M23" i="1"/>
  <c r="I23" i="1"/>
  <c r="D23" i="1"/>
  <c r="M22" i="1"/>
  <c r="I22" i="1"/>
  <c r="D22" i="1"/>
  <c r="M21" i="1"/>
  <c r="I21" i="1"/>
  <c r="D21" i="1"/>
  <c r="M20" i="1"/>
  <c r="I20" i="1"/>
  <c r="D20" i="1"/>
  <c r="M19" i="1"/>
  <c r="D19" i="1"/>
  <c r="M18" i="1"/>
  <c r="I18" i="1"/>
  <c r="D18" i="1"/>
  <c r="M17" i="1"/>
  <c r="D17" i="1"/>
  <c r="M16" i="1"/>
  <c r="I16" i="1"/>
  <c r="D16" i="1"/>
  <c r="M15" i="1"/>
  <c r="I15" i="1"/>
  <c r="D15" i="1"/>
  <c r="M14" i="1"/>
  <c r="I14" i="1"/>
  <c r="D14" i="1"/>
  <c r="M13" i="1"/>
  <c r="I13" i="1"/>
  <c r="D13" i="1"/>
  <c r="M12" i="1"/>
  <c r="I12" i="1"/>
  <c r="D12" i="1"/>
  <c r="M11" i="1"/>
  <c r="D11" i="1"/>
  <c r="M10" i="1"/>
  <c r="I10" i="1"/>
  <c r="D10" i="1"/>
  <c r="M9" i="1"/>
  <c r="I9" i="1"/>
  <c r="D9" i="1"/>
  <c r="M8" i="1"/>
  <c r="D8" i="1"/>
  <c r="M7" i="1"/>
  <c r="D7" i="1"/>
  <c r="M6" i="1"/>
  <c r="I6" i="1"/>
  <c r="D6" i="1"/>
  <c r="M5" i="1"/>
  <c r="I5" i="1"/>
  <c r="D5" i="1"/>
  <c r="M4" i="1"/>
  <c r="D4" i="1"/>
  <c r="D3" i="1"/>
  <c r="H4" i="3" l="1"/>
  <c r="I8" i="3"/>
  <c r="F10" i="5"/>
  <c r="E10" i="5"/>
  <c r="J7" i="3" s="1"/>
  <c r="K7" i="3" s="1"/>
  <c r="E5" i="1" s="1"/>
  <c r="H5" i="1" s="1"/>
  <c r="J5" i="1" s="1"/>
  <c r="L5" i="1" s="1"/>
  <c r="N5" i="1" s="1"/>
  <c r="F18" i="5"/>
  <c r="E18" i="5"/>
  <c r="D18" i="5"/>
  <c r="F11" i="5"/>
  <c r="E11" i="5"/>
  <c r="B11" i="5" s="1"/>
  <c r="J8" i="3" s="1"/>
  <c r="K8" i="3" s="1"/>
  <c r="E6" i="1" s="1"/>
  <c r="H6" i="1" s="1"/>
  <c r="J6" i="1" s="1"/>
  <c r="L6" i="1" s="1"/>
  <c r="N6" i="1" s="1"/>
  <c r="D11" i="5"/>
  <c r="F19" i="5"/>
  <c r="E19" i="5"/>
  <c r="D19" i="5"/>
  <c r="F27" i="5"/>
  <c r="E27" i="5"/>
  <c r="D27" i="5"/>
  <c r="F17" i="5"/>
  <c r="E17" i="5"/>
  <c r="B17" i="5" s="1"/>
  <c r="J20" i="3" s="1"/>
  <c r="K20" i="3" s="1"/>
  <c r="E18" i="1" s="1"/>
  <c r="H18" i="1" s="1"/>
  <c r="J18" i="1" s="1"/>
  <c r="L18" i="1" s="1"/>
  <c r="N18" i="1" s="1"/>
  <c r="D17" i="5"/>
  <c r="F25" i="5"/>
  <c r="E25" i="5"/>
  <c r="D25" i="5"/>
  <c r="F26" i="5"/>
  <c r="E26" i="5"/>
  <c r="B26" i="5" s="1"/>
  <c r="J12" i="3" s="1"/>
  <c r="K12" i="3" s="1"/>
  <c r="E10" i="1" s="1"/>
  <c r="H10" i="1" s="1"/>
  <c r="J10" i="1" s="1"/>
  <c r="L10" i="1" s="1"/>
  <c r="N10" i="1" s="1"/>
  <c r="D26" i="5"/>
  <c r="F33" i="5"/>
  <c r="E33" i="5"/>
  <c r="D33" i="5"/>
  <c r="F12" i="5"/>
  <c r="E12" i="5"/>
  <c r="D12" i="5"/>
  <c r="F28" i="5"/>
  <c r="E28" i="5"/>
  <c r="D28" i="5"/>
  <c r="N27" i="6"/>
  <c r="N28" i="6" s="1"/>
  <c r="F16" i="5"/>
  <c r="E16" i="5"/>
  <c r="D16" i="5"/>
  <c r="O7" i="6"/>
  <c r="F15" i="5"/>
  <c r="E15" i="5"/>
  <c r="B15" i="5" s="1"/>
  <c r="J29" i="3" s="1"/>
  <c r="D15" i="5"/>
  <c r="F23" i="5"/>
  <c r="E23" i="5"/>
  <c r="D23" i="5"/>
  <c r="F24" i="5"/>
  <c r="E24" i="5"/>
  <c r="D24" i="5"/>
  <c r="F31" i="5"/>
  <c r="E31" i="5"/>
  <c r="B31" i="5" s="1"/>
  <c r="J24" i="3" s="1"/>
  <c r="D31" i="5"/>
  <c r="F32" i="5"/>
  <c r="E32" i="5"/>
  <c r="B32" i="5" s="1"/>
  <c r="J27" i="3" s="1"/>
  <c r="D32" i="5"/>
  <c r="F14" i="5"/>
  <c r="E14" i="5"/>
  <c r="B14" i="5" s="1"/>
  <c r="J18" i="3" s="1"/>
  <c r="K18" i="3" s="1"/>
  <c r="E16" i="1" s="1"/>
  <c r="H16" i="1" s="1"/>
  <c r="J16" i="1" s="1"/>
  <c r="L16" i="1" s="1"/>
  <c r="N16" i="1" s="1"/>
  <c r="D14" i="5"/>
  <c r="O16" i="6"/>
  <c r="O24" i="6"/>
  <c r="I7" i="1"/>
  <c r="F13" i="5"/>
  <c r="E13" i="5"/>
  <c r="B13" i="5" s="1"/>
  <c r="J17" i="3" s="1"/>
  <c r="D13" i="5"/>
  <c r="F21" i="5"/>
  <c r="E21" i="5"/>
  <c r="B21" i="5" s="1"/>
  <c r="J23" i="3" s="1"/>
  <c r="K23" i="3" s="1"/>
  <c r="E21" i="1" s="1"/>
  <c r="H21" i="1" s="1"/>
  <c r="J21" i="1" s="1"/>
  <c r="L21" i="1" s="1"/>
  <c r="N21" i="1" s="1"/>
  <c r="D21" i="5"/>
  <c r="F22" i="5"/>
  <c r="E22" i="5"/>
  <c r="B22" i="5" s="1"/>
  <c r="J6" i="3" s="1"/>
  <c r="D22" i="5"/>
  <c r="F29" i="5"/>
  <c r="E29" i="5"/>
  <c r="D29" i="5"/>
  <c r="F30" i="5"/>
  <c r="E30" i="5"/>
  <c r="B30" i="5" s="1"/>
  <c r="J14" i="3" s="1"/>
  <c r="D30" i="5"/>
  <c r="O25" i="6"/>
  <c r="K17" i="3"/>
  <c r="E15" i="1" s="1"/>
  <c r="H15" i="1" s="1"/>
  <c r="J15" i="1" s="1"/>
  <c r="L15" i="1" s="1"/>
  <c r="N15" i="1" s="1"/>
  <c r="F20" i="5"/>
  <c r="E20" i="5"/>
  <c r="B20" i="5" s="1"/>
  <c r="J13" i="3" s="1"/>
  <c r="D20" i="5"/>
  <c r="O3" i="6"/>
  <c r="O10" i="6"/>
  <c r="O18" i="6"/>
  <c r="O26" i="6"/>
  <c r="N26" i="6"/>
  <c r="C8" i="4"/>
  <c r="M27" i="6"/>
  <c r="M28" i="6" s="1"/>
  <c r="I3" i="3"/>
  <c r="Q6" i="1" l="1"/>
  <c r="P6" i="1"/>
  <c r="O6" i="1"/>
  <c r="R6" i="1"/>
  <c r="S6" i="1"/>
  <c r="Q10" i="1"/>
  <c r="P10" i="1"/>
  <c r="O10" i="1"/>
  <c r="R10" i="1"/>
  <c r="S10" i="1"/>
  <c r="R16" i="1"/>
  <c r="Q16" i="1"/>
  <c r="S16" i="1"/>
  <c r="O16" i="1"/>
  <c r="P16" i="1"/>
  <c r="K27" i="3"/>
  <c r="E25" i="1" s="1"/>
  <c r="H25" i="1" s="1"/>
  <c r="J25" i="1" s="1"/>
  <c r="L25" i="1" s="1"/>
  <c r="N25" i="1" s="1"/>
  <c r="O5" i="1"/>
  <c r="P5" i="1"/>
  <c r="R5" i="1"/>
  <c r="S5" i="1"/>
  <c r="Q5" i="1"/>
  <c r="O21" i="1"/>
  <c r="P21" i="1"/>
  <c r="R21" i="1"/>
  <c r="S21" i="1"/>
  <c r="Q21" i="1"/>
  <c r="Q18" i="1"/>
  <c r="P18" i="1"/>
  <c r="O18" i="1"/>
  <c r="R18" i="1"/>
  <c r="S18" i="1"/>
  <c r="B12" i="5"/>
  <c r="J11" i="3" s="1"/>
  <c r="K11" i="3" s="1"/>
  <c r="E9" i="1" s="1"/>
  <c r="H9" i="1" s="1"/>
  <c r="J9" i="1" s="1"/>
  <c r="L9" i="1" s="1"/>
  <c r="N9" i="1" s="1"/>
  <c r="B27" i="5"/>
  <c r="J19" i="3" s="1"/>
  <c r="S15" i="1"/>
  <c r="P15" i="1"/>
  <c r="R15" i="1"/>
  <c r="Q15" i="1"/>
  <c r="O15" i="1"/>
  <c r="D21" i="3"/>
  <c r="I19" i="1"/>
  <c r="D19" i="3"/>
  <c r="F19" i="3" s="1"/>
  <c r="H19" i="3" s="1"/>
  <c r="I19" i="3" s="1"/>
  <c r="K19" i="3" s="1"/>
  <c r="E17" i="1" s="1"/>
  <c r="H17" i="1" s="1"/>
  <c r="I17" i="1"/>
  <c r="D13" i="3"/>
  <c r="K13" i="3" s="1"/>
  <c r="E11" i="1" s="1"/>
  <c r="H11" i="1" s="1"/>
  <c r="I11" i="1"/>
  <c r="B29" i="5"/>
  <c r="J25" i="3" s="1"/>
  <c r="B25" i="5"/>
  <c r="J10" i="3" s="1"/>
  <c r="D29" i="3"/>
  <c r="K29" i="3" s="1"/>
  <c r="E27" i="1" s="1"/>
  <c r="H27" i="1" s="1"/>
  <c r="I27" i="1"/>
  <c r="B24" i="5"/>
  <c r="J26" i="3" s="1"/>
  <c r="K26" i="3" s="1"/>
  <c r="E24" i="1" s="1"/>
  <c r="H24" i="1" s="1"/>
  <c r="J24" i="1" s="1"/>
  <c r="L24" i="1" s="1"/>
  <c r="N24" i="1" s="1"/>
  <c r="D27" i="3"/>
  <c r="I25" i="1"/>
  <c r="O27" i="6"/>
  <c r="D6" i="3"/>
  <c r="I4" i="1"/>
  <c r="M3" i="1"/>
  <c r="D10" i="3"/>
  <c r="I8" i="1"/>
  <c r="B33" i="5"/>
  <c r="J28" i="3" s="1"/>
  <c r="B19" i="5"/>
  <c r="J9" i="3" s="1"/>
  <c r="K9" i="3" s="1"/>
  <c r="E7" i="1" s="1"/>
  <c r="H7" i="1" s="1"/>
  <c r="J7" i="1" s="1"/>
  <c r="L7" i="1" s="1"/>
  <c r="N7" i="1" s="1"/>
  <c r="B18" i="5"/>
  <c r="J21" i="3" s="1"/>
  <c r="K21" i="3" s="1"/>
  <c r="E19" i="1" s="1"/>
  <c r="H19" i="1" s="1"/>
  <c r="D28" i="3"/>
  <c r="F28" i="3" s="1"/>
  <c r="H28" i="3" s="1"/>
  <c r="I28" i="3" s="1"/>
  <c r="K28" i="3" s="1"/>
  <c r="E26" i="1" s="1"/>
  <c r="H26" i="1" s="1"/>
  <c r="I26" i="1"/>
  <c r="B23" i="5"/>
  <c r="J16" i="3" s="1"/>
  <c r="B16" i="5"/>
  <c r="J15" i="3" s="1"/>
  <c r="K15" i="3" s="1"/>
  <c r="E13" i="1" s="1"/>
  <c r="H13" i="1" s="1"/>
  <c r="J13" i="1" s="1"/>
  <c r="L13" i="1" s="1"/>
  <c r="N13" i="1" s="1"/>
  <c r="B28" i="5"/>
  <c r="J22" i="3" s="1"/>
  <c r="J26" i="1" l="1"/>
  <c r="L26" i="1" s="1"/>
  <c r="N26" i="1" s="1"/>
  <c r="R26" i="1" s="1"/>
  <c r="J27" i="1"/>
  <c r="L27" i="1" s="1"/>
  <c r="N27" i="1" s="1"/>
  <c r="S27" i="1" s="1"/>
  <c r="J19" i="1"/>
  <c r="L19" i="1" s="1"/>
  <c r="N19" i="1" s="1"/>
  <c r="S19" i="1" s="1"/>
  <c r="J11" i="1"/>
  <c r="L11" i="1" s="1"/>
  <c r="N11" i="1" s="1"/>
  <c r="R11" i="1" s="1"/>
  <c r="T6" i="1"/>
  <c r="J17" i="1"/>
  <c r="L17" i="1" s="1"/>
  <c r="N17" i="1" s="1"/>
  <c r="O17" i="1" s="1"/>
  <c r="Q26" i="1"/>
  <c r="P26" i="1"/>
  <c r="O26" i="1"/>
  <c r="R27" i="1"/>
  <c r="Q27" i="1"/>
  <c r="O27" i="1"/>
  <c r="S7" i="1"/>
  <c r="P7" i="1"/>
  <c r="R7" i="1"/>
  <c r="Q7" i="1"/>
  <c r="O7" i="1"/>
  <c r="E49" i="2"/>
  <c r="E51" i="2"/>
  <c r="E50" i="2"/>
  <c r="E48" i="2"/>
  <c r="T15" i="1"/>
  <c r="O13" i="1"/>
  <c r="P13" i="1"/>
  <c r="Q13" i="1"/>
  <c r="S13" i="1"/>
  <c r="R13" i="1"/>
  <c r="H50" i="2"/>
  <c r="H48" i="2"/>
  <c r="H49" i="2"/>
  <c r="H51" i="2"/>
  <c r="E55" i="2"/>
  <c r="E56" i="2"/>
  <c r="E58" i="2"/>
  <c r="E57" i="2"/>
  <c r="T18" i="1"/>
  <c r="G7" i="2"/>
  <c r="G6" i="2"/>
  <c r="T16" i="1"/>
  <c r="G25" i="2"/>
  <c r="G26" i="2"/>
  <c r="G27" i="2"/>
  <c r="G29" i="2"/>
  <c r="G28" i="2"/>
  <c r="G24" i="2"/>
  <c r="I58" i="2"/>
  <c r="I57" i="2"/>
  <c r="I55" i="2"/>
  <c r="I56" i="2"/>
  <c r="F67" i="2"/>
  <c r="F66" i="2"/>
  <c r="E29" i="2"/>
  <c r="E28" i="2"/>
  <c r="E24" i="2"/>
  <c r="E25" i="2"/>
  <c r="E26" i="2"/>
  <c r="E27" i="2"/>
  <c r="T10" i="1"/>
  <c r="E67" i="2"/>
  <c r="E66" i="2"/>
  <c r="T21" i="1"/>
  <c r="R24" i="1"/>
  <c r="S24" i="1"/>
  <c r="P24" i="1"/>
  <c r="Q24" i="1"/>
  <c r="O24" i="1"/>
  <c r="S11" i="1"/>
  <c r="O11" i="1"/>
  <c r="F49" i="2"/>
  <c r="F51" i="2"/>
  <c r="F50" i="2"/>
  <c r="F48" i="2"/>
  <c r="F55" i="2"/>
  <c r="F56" i="2"/>
  <c r="F57" i="2"/>
  <c r="F58" i="2"/>
  <c r="I7" i="2"/>
  <c r="I6" i="2"/>
  <c r="O25" i="1"/>
  <c r="P25" i="1"/>
  <c r="R25" i="1"/>
  <c r="S25" i="1"/>
  <c r="Q25" i="1"/>
  <c r="G51" i="2"/>
  <c r="G50" i="2"/>
  <c r="G48" i="2"/>
  <c r="G49" i="2"/>
  <c r="H56" i="2"/>
  <c r="H57" i="2"/>
  <c r="H55" i="2"/>
  <c r="H58" i="2"/>
  <c r="F25" i="2"/>
  <c r="F27" i="2"/>
  <c r="F29" i="2"/>
  <c r="F24" i="2"/>
  <c r="F28" i="2"/>
  <c r="F26" i="2"/>
  <c r="H10" i="3"/>
  <c r="F14" i="3"/>
  <c r="H14" i="3" s="1"/>
  <c r="I14" i="3" s="1"/>
  <c r="K14" i="3" s="1"/>
  <c r="E12" i="1" s="1"/>
  <c r="H12" i="1" s="1"/>
  <c r="J12" i="1" s="1"/>
  <c r="L12" i="1" s="1"/>
  <c r="N12" i="1" s="1"/>
  <c r="F25" i="3"/>
  <c r="H25" i="3" s="1"/>
  <c r="I25" i="3" s="1"/>
  <c r="K25" i="3" s="1"/>
  <c r="E23" i="1" s="1"/>
  <c r="H23" i="1" s="1"/>
  <c r="J23" i="1" s="1"/>
  <c r="L23" i="1" s="1"/>
  <c r="N23" i="1" s="1"/>
  <c r="F24" i="3"/>
  <c r="H24" i="3" s="1"/>
  <c r="I24" i="3" s="1"/>
  <c r="K24" i="3" s="1"/>
  <c r="E22" i="1" s="1"/>
  <c r="H22" i="1" s="1"/>
  <c r="J22" i="1" s="1"/>
  <c r="L22" i="1" s="1"/>
  <c r="N22" i="1" s="1"/>
  <c r="F16" i="3"/>
  <c r="H16" i="3" s="1"/>
  <c r="I16" i="3" s="1"/>
  <c r="K16" i="3" s="1"/>
  <c r="E14" i="1" s="1"/>
  <c r="H14" i="1" s="1"/>
  <c r="J14" i="1" s="1"/>
  <c r="L14" i="1" s="1"/>
  <c r="N14" i="1" s="1"/>
  <c r="F22" i="3"/>
  <c r="H22" i="3" s="1"/>
  <c r="I22" i="3" s="1"/>
  <c r="K22" i="3" s="1"/>
  <c r="E20" i="1" s="1"/>
  <c r="H20" i="1" s="1"/>
  <c r="J20" i="1" s="1"/>
  <c r="L20" i="1" s="1"/>
  <c r="N20" i="1" s="1"/>
  <c r="J3" i="3"/>
  <c r="I48" i="2"/>
  <c r="I49" i="2"/>
  <c r="I51" i="2"/>
  <c r="I50" i="2"/>
  <c r="G56" i="2"/>
  <c r="G58" i="2"/>
  <c r="G57" i="2"/>
  <c r="G55" i="2"/>
  <c r="H6" i="2"/>
  <c r="H7" i="2"/>
  <c r="G67" i="2"/>
  <c r="G66" i="2"/>
  <c r="F7" i="2"/>
  <c r="F6" i="2"/>
  <c r="O9" i="1"/>
  <c r="P9" i="1"/>
  <c r="Q9" i="1"/>
  <c r="S9" i="1"/>
  <c r="R9" i="1"/>
  <c r="I67" i="2"/>
  <c r="I66" i="2"/>
  <c r="T5" i="1"/>
  <c r="E6" i="2"/>
  <c r="E7" i="2"/>
  <c r="I26" i="2"/>
  <c r="I27" i="2"/>
  <c r="I29" i="2"/>
  <c r="I28" i="2"/>
  <c r="I24" i="2"/>
  <c r="I25" i="2"/>
  <c r="O28" i="6"/>
  <c r="I3" i="1"/>
  <c r="P19" i="1"/>
  <c r="Q19" i="1"/>
  <c r="O19" i="1"/>
  <c r="D30" i="3"/>
  <c r="H67" i="2"/>
  <c r="H66" i="2"/>
  <c r="E4" i="1"/>
  <c r="H4" i="1" s="1"/>
  <c r="J4" i="1" s="1"/>
  <c r="H26" i="2"/>
  <c r="H29" i="2"/>
  <c r="H28" i="2"/>
  <c r="H24" i="2"/>
  <c r="H25" i="2"/>
  <c r="H27" i="2"/>
  <c r="S26" i="1" l="1"/>
  <c r="P27" i="1"/>
  <c r="Q11" i="1"/>
  <c r="R19" i="1"/>
  <c r="H59" i="2" s="1"/>
  <c r="P11" i="1"/>
  <c r="F30" i="2" s="1"/>
  <c r="S17" i="1"/>
  <c r="I52" i="2" s="1"/>
  <c r="J28" i="2"/>
  <c r="J66" i="2"/>
  <c r="J29" i="2"/>
  <c r="J50" i="2"/>
  <c r="Q17" i="1"/>
  <c r="R17" i="1"/>
  <c r="H53" i="2" s="1"/>
  <c r="P17" i="1"/>
  <c r="F52" i="2" s="1"/>
  <c r="I21" i="2"/>
  <c r="I20" i="2"/>
  <c r="I22" i="2"/>
  <c r="I17" i="2"/>
  <c r="I18" i="2"/>
  <c r="I19" i="2"/>
  <c r="I16" i="2"/>
  <c r="I23" i="2"/>
  <c r="I60" i="2"/>
  <c r="I59" i="2"/>
  <c r="H31" i="2"/>
  <c r="H30" i="2"/>
  <c r="H32" i="2"/>
  <c r="J7" i="2"/>
  <c r="F22" i="2"/>
  <c r="F17" i="2"/>
  <c r="F16" i="2"/>
  <c r="F20" i="2"/>
  <c r="F18" i="2"/>
  <c r="F19" i="2"/>
  <c r="F21" i="2"/>
  <c r="F23" i="2"/>
  <c r="J30" i="3"/>
  <c r="K3" i="3"/>
  <c r="F82" i="2"/>
  <c r="F78" i="2"/>
  <c r="F84" i="2"/>
  <c r="F83" i="2"/>
  <c r="F79" i="2"/>
  <c r="F80" i="2"/>
  <c r="F81" i="2"/>
  <c r="I32" i="2"/>
  <c r="I31" i="2"/>
  <c r="I30" i="2"/>
  <c r="J67" i="2"/>
  <c r="J57" i="2"/>
  <c r="H40" i="2"/>
  <c r="H41" i="2"/>
  <c r="H37" i="2"/>
  <c r="H42" i="2"/>
  <c r="H38" i="2"/>
  <c r="H44" i="2"/>
  <c r="H43" i="2"/>
  <c r="H39" i="2"/>
  <c r="H36" i="2"/>
  <c r="J51" i="2"/>
  <c r="J48" i="2"/>
  <c r="J6" i="2"/>
  <c r="E22" i="2"/>
  <c r="E19" i="2"/>
  <c r="T9" i="1"/>
  <c r="E20" i="2"/>
  <c r="E16" i="2"/>
  <c r="E17" i="2"/>
  <c r="E21" i="2"/>
  <c r="E18" i="2"/>
  <c r="E23" i="2"/>
  <c r="R20" i="1"/>
  <c r="S20" i="1"/>
  <c r="P20" i="1"/>
  <c r="Q20" i="1"/>
  <c r="O20" i="1"/>
  <c r="E82" i="2"/>
  <c r="E78" i="2"/>
  <c r="E84" i="2"/>
  <c r="E83" i="2"/>
  <c r="E79" i="2"/>
  <c r="E80" i="2"/>
  <c r="E81" i="2"/>
  <c r="T25" i="1"/>
  <c r="E73" i="2"/>
  <c r="E74" i="2"/>
  <c r="E75" i="2"/>
  <c r="E77" i="2"/>
  <c r="E76" i="2"/>
  <c r="E72" i="2"/>
  <c r="T24" i="1"/>
  <c r="J58" i="2"/>
  <c r="I41" i="2"/>
  <c r="I37" i="2"/>
  <c r="I42" i="2"/>
  <c r="I38" i="2"/>
  <c r="I44" i="2"/>
  <c r="I43" i="2"/>
  <c r="I39" i="2"/>
  <c r="I40" i="2"/>
  <c r="I36" i="2"/>
  <c r="J49" i="2"/>
  <c r="H52" i="2"/>
  <c r="H54" i="2"/>
  <c r="I85" i="2"/>
  <c r="I86" i="2"/>
  <c r="I87" i="2"/>
  <c r="I89" i="2"/>
  <c r="I88" i="2"/>
  <c r="Q14" i="1"/>
  <c r="P14" i="1"/>
  <c r="O14" i="1"/>
  <c r="R14" i="1"/>
  <c r="S14" i="1"/>
  <c r="G74" i="2"/>
  <c r="G75" i="2"/>
  <c r="G77" i="2"/>
  <c r="G76" i="2"/>
  <c r="G72" i="2"/>
  <c r="G73" i="2"/>
  <c r="J27" i="2"/>
  <c r="J56" i="2"/>
  <c r="G40" i="2"/>
  <c r="G36" i="2"/>
  <c r="G41" i="2"/>
  <c r="G37" i="2"/>
  <c r="G42" i="2"/>
  <c r="G38" i="2"/>
  <c r="G44" i="2"/>
  <c r="G43" i="2"/>
  <c r="G39" i="2"/>
  <c r="E10" i="2"/>
  <c r="E9" i="2"/>
  <c r="T7" i="1"/>
  <c r="E8" i="2"/>
  <c r="H88" i="2"/>
  <c r="H85" i="2"/>
  <c r="H86" i="2"/>
  <c r="H87" i="2"/>
  <c r="H89" i="2"/>
  <c r="I10" i="3"/>
  <c r="H30" i="3"/>
  <c r="I80" i="2"/>
  <c r="I81" i="2"/>
  <c r="I82" i="2"/>
  <c r="I78" i="2"/>
  <c r="I84" i="2"/>
  <c r="I83" i="2"/>
  <c r="I79" i="2"/>
  <c r="Q22" i="1"/>
  <c r="P22" i="1"/>
  <c r="O22" i="1"/>
  <c r="R22" i="1"/>
  <c r="S22" i="1"/>
  <c r="F73" i="2"/>
  <c r="F74" i="2"/>
  <c r="F75" i="2"/>
  <c r="F76" i="2"/>
  <c r="F72" i="2"/>
  <c r="F77" i="2"/>
  <c r="J26" i="2"/>
  <c r="J55" i="2"/>
  <c r="F43" i="2"/>
  <c r="F39" i="2"/>
  <c r="F40" i="2"/>
  <c r="F36" i="2"/>
  <c r="F41" i="2"/>
  <c r="F42" i="2"/>
  <c r="F38" i="2"/>
  <c r="F37" i="2"/>
  <c r="F44" i="2"/>
  <c r="G8" i="2"/>
  <c r="G9" i="2"/>
  <c r="G10" i="2"/>
  <c r="E52" i="2"/>
  <c r="E54" i="2"/>
  <c r="E53" i="2"/>
  <c r="E87" i="2"/>
  <c r="E89" i="2"/>
  <c r="E88" i="2"/>
  <c r="E85" i="2"/>
  <c r="E86" i="2"/>
  <c r="T26" i="1"/>
  <c r="H60" i="2"/>
  <c r="I8" i="2"/>
  <c r="I9" i="2"/>
  <c r="I10" i="2"/>
  <c r="G19" i="2"/>
  <c r="G16" i="2"/>
  <c r="G20" i="2"/>
  <c r="G22" i="2"/>
  <c r="G17" i="2"/>
  <c r="G18" i="2"/>
  <c r="G21" i="2"/>
  <c r="G23" i="2"/>
  <c r="H83" i="2"/>
  <c r="H79" i="2"/>
  <c r="H80" i="2"/>
  <c r="H81" i="2"/>
  <c r="H82" i="2"/>
  <c r="H78" i="2"/>
  <c r="H84" i="2"/>
  <c r="G52" i="2"/>
  <c r="G54" i="2"/>
  <c r="G53" i="2"/>
  <c r="E60" i="2"/>
  <c r="E59" i="2"/>
  <c r="S23" i="1"/>
  <c r="R23" i="1"/>
  <c r="P23" i="1"/>
  <c r="Q23" i="1"/>
  <c r="O23" i="1"/>
  <c r="E30" i="2"/>
  <c r="E32" i="2"/>
  <c r="E31" i="2"/>
  <c r="I75" i="2"/>
  <c r="I77" i="2"/>
  <c r="I76" i="2"/>
  <c r="I72" i="2"/>
  <c r="I73" i="2"/>
  <c r="I74" i="2"/>
  <c r="J25" i="2"/>
  <c r="E44" i="2"/>
  <c r="E43" i="2"/>
  <c r="E39" i="2"/>
  <c r="E40" i="2"/>
  <c r="E36" i="2"/>
  <c r="E41" i="2"/>
  <c r="E37" i="2"/>
  <c r="E42" i="2"/>
  <c r="E38" i="2"/>
  <c r="T13" i="1"/>
  <c r="H8" i="2"/>
  <c r="H9" i="2"/>
  <c r="H10" i="2"/>
  <c r="T27" i="1"/>
  <c r="F87" i="2"/>
  <c r="F89" i="2"/>
  <c r="F88" i="2"/>
  <c r="F85" i="2"/>
  <c r="F86" i="2"/>
  <c r="L4" i="1"/>
  <c r="N4" i="1" s="1"/>
  <c r="G60" i="2"/>
  <c r="G59" i="2"/>
  <c r="F60" i="2"/>
  <c r="F59" i="2"/>
  <c r="H20" i="2"/>
  <c r="H23" i="2"/>
  <c r="H22" i="2"/>
  <c r="H17" i="2"/>
  <c r="H18" i="2"/>
  <c r="H21" i="2"/>
  <c r="H16" i="2"/>
  <c r="H19" i="2"/>
  <c r="R12" i="1"/>
  <c r="O12" i="1"/>
  <c r="S12" i="1"/>
  <c r="P12" i="1"/>
  <c r="Q12" i="1"/>
  <c r="G84" i="2"/>
  <c r="G83" i="2"/>
  <c r="G79" i="2"/>
  <c r="G80" i="2"/>
  <c r="G81" i="2"/>
  <c r="G82" i="2"/>
  <c r="G78" i="2"/>
  <c r="G30" i="2"/>
  <c r="G32" i="2"/>
  <c r="G31" i="2"/>
  <c r="H74" i="2"/>
  <c r="H75" i="2"/>
  <c r="H77" i="2"/>
  <c r="H76" i="2"/>
  <c r="H72" i="2"/>
  <c r="H73" i="2"/>
  <c r="J24" i="2"/>
  <c r="F8" i="2"/>
  <c r="F10" i="2"/>
  <c r="F9" i="2"/>
  <c r="G89" i="2"/>
  <c r="G88" i="2"/>
  <c r="G85" i="2"/>
  <c r="G86" i="2"/>
  <c r="G87" i="2"/>
  <c r="T11" i="1" l="1"/>
  <c r="T19" i="1"/>
  <c r="T17" i="1"/>
  <c r="F31" i="2"/>
  <c r="F32" i="2"/>
  <c r="J32" i="2" s="1"/>
  <c r="I53" i="2"/>
  <c r="I54" i="2"/>
  <c r="F53" i="2"/>
  <c r="J53" i="2" s="1"/>
  <c r="J43" i="2"/>
  <c r="J38" i="2"/>
  <c r="J44" i="2"/>
  <c r="F54" i="2"/>
  <c r="J86" i="2"/>
  <c r="J52" i="2"/>
  <c r="J16" i="2"/>
  <c r="J40" i="2"/>
  <c r="J81" i="2"/>
  <c r="F61" i="2"/>
  <c r="F62" i="2"/>
  <c r="J42" i="2"/>
  <c r="J31" i="2"/>
  <c r="J88" i="2"/>
  <c r="K10" i="3"/>
  <c r="E8" i="1" s="1"/>
  <c r="H8" i="1" s="1"/>
  <c r="J8" i="1" s="1"/>
  <c r="I30" i="3"/>
  <c r="E45" i="2"/>
  <c r="E47" i="2"/>
  <c r="E46" i="2"/>
  <c r="T14" i="1"/>
  <c r="J76" i="2"/>
  <c r="J79" i="2"/>
  <c r="I62" i="2"/>
  <c r="I61" i="2"/>
  <c r="F63" i="2"/>
  <c r="F64" i="2"/>
  <c r="F65" i="2"/>
  <c r="I47" i="2"/>
  <c r="I46" i="2"/>
  <c r="I45" i="2"/>
  <c r="G62" i="2"/>
  <c r="G61" i="2"/>
  <c r="J72" i="2"/>
  <c r="J20" i="2"/>
  <c r="J37" i="2"/>
  <c r="J59" i="2"/>
  <c r="J89" i="2"/>
  <c r="J8" i="2"/>
  <c r="F45" i="2"/>
  <c r="F46" i="2"/>
  <c r="F47" i="2"/>
  <c r="J77" i="2"/>
  <c r="J83" i="2"/>
  <c r="H62" i="2"/>
  <c r="H61" i="2"/>
  <c r="J19" i="2"/>
  <c r="J85" i="2"/>
  <c r="G63" i="2"/>
  <c r="G65" i="2"/>
  <c r="G64" i="2"/>
  <c r="J80" i="2"/>
  <c r="G33" i="2"/>
  <c r="G35" i="2"/>
  <c r="G34" i="2"/>
  <c r="J41" i="2"/>
  <c r="J30" i="2"/>
  <c r="J60" i="2"/>
  <c r="J87" i="2"/>
  <c r="G45" i="2"/>
  <c r="G47" i="2"/>
  <c r="G46" i="2"/>
  <c r="J75" i="2"/>
  <c r="J84" i="2"/>
  <c r="J23" i="2"/>
  <c r="J22" i="2"/>
  <c r="H35" i="2"/>
  <c r="H34" i="2"/>
  <c r="H33" i="2"/>
  <c r="F33" i="2"/>
  <c r="F35" i="2"/>
  <c r="F34" i="2"/>
  <c r="R4" i="1"/>
  <c r="S4" i="1"/>
  <c r="P4" i="1"/>
  <c r="O4" i="1"/>
  <c r="Q4" i="1"/>
  <c r="J36" i="2"/>
  <c r="E68" i="2"/>
  <c r="E69" i="2"/>
  <c r="E71" i="2"/>
  <c r="E70" i="2"/>
  <c r="T23" i="1"/>
  <c r="I65" i="2"/>
  <c r="I64" i="2"/>
  <c r="I63" i="2"/>
  <c r="J9" i="2"/>
  <c r="J74" i="2"/>
  <c r="J78" i="2"/>
  <c r="J18" i="2"/>
  <c r="H45" i="2"/>
  <c r="H46" i="2"/>
  <c r="H47" i="2"/>
  <c r="I33" i="2"/>
  <c r="I35" i="2"/>
  <c r="I34" i="2"/>
  <c r="G69" i="2"/>
  <c r="G71" i="2"/>
  <c r="G70" i="2"/>
  <c r="G68" i="2"/>
  <c r="H63" i="2"/>
  <c r="H64" i="2"/>
  <c r="H65" i="2"/>
  <c r="J10" i="2"/>
  <c r="J73" i="2"/>
  <c r="J82" i="2"/>
  <c r="J21" i="2"/>
  <c r="H69" i="2"/>
  <c r="H71" i="2"/>
  <c r="H70" i="2"/>
  <c r="H68" i="2"/>
  <c r="K30" i="3"/>
  <c r="E3" i="1"/>
  <c r="I71" i="2"/>
  <c r="I70" i="2"/>
  <c r="I68" i="2"/>
  <c r="I69" i="2"/>
  <c r="E35" i="2"/>
  <c r="E34" i="2"/>
  <c r="E33" i="2"/>
  <c r="T12" i="1"/>
  <c r="J39" i="2"/>
  <c r="F68" i="2"/>
  <c r="F69" i="2"/>
  <c r="F71" i="2"/>
  <c r="F70" i="2"/>
  <c r="E63" i="2"/>
  <c r="E65" i="2"/>
  <c r="E64" i="2"/>
  <c r="T22" i="1"/>
  <c r="E62" i="2"/>
  <c r="E61" i="2"/>
  <c r="T20" i="1"/>
  <c r="J17" i="2"/>
  <c r="J54" i="2" l="1"/>
  <c r="J35" i="2"/>
  <c r="J64" i="2"/>
  <c r="J63" i="2"/>
  <c r="J33" i="2"/>
  <c r="J71" i="2"/>
  <c r="J45" i="2"/>
  <c r="J62" i="2"/>
  <c r="J34" i="2"/>
  <c r="J68" i="2"/>
  <c r="L8" i="1"/>
  <c r="N8" i="1" s="1"/>
  <c r="J3" i="1"/>
  <c r="J61" i="2"/>
  <c r="G4" i="2"/>
  <c r="G2" i="2"/>
  <c r="G3" i="2"/>
  <c r="G5" i="2"/>
  <c r="E3" i="2"/>
  <c r="T4" i="1"/>
  <c r="E4" i="2"/>
  <c r="E2" i="2"/>
  <c r="E5" i="2"/>
  <c r="J69" i="2"/>
  <c r="F4" i="2"/>
  <c r="F2" i="2"/>
  <c r="F3" i="2"/>
  <c r="F5" i="2"/>
  <c r="J46" i="2"/>
  <c r="H2" i="2"/>
  <c r="H3" i="2"/>
  <c r="H5" i="2"/>
  <c r="H4" i="2"/>
  <c r="J65" i="2"/>
  <c r="H3" i="1"/>
  <c r="J70" i="2"/>
  <c r="I2" i="2"/>
  <c r="I3" i="2"/>
  <c r="I4" i="2"/>
  <c r="I5" i="2"/>
  <c r="J47" i="2"/>
  <c r="J5" i="2" l="1"/>
  <c r="J2" i="2"/>
  <c r="J4" i="2"/>
  <c r="L3" i="1"/>
  <c r="J3" i="2"/>
  <c r="R8" i="1"/>
  <c r="S8" i="1"/>
  <c r="P8" i="1"/>
  <c r="O8" i="1"/>
  <c r="Q8" i="1"/>
  <c r="G11" i="2" l="1"/>
  <c r="G12" i="2"/>
  <c r="G13" i="2"/>
  <c r="G14" i="2"/>
  <c r="G15" i="2"/>
  <c r="Q3" i="1"/>
  <c r="F11" i="2"/>
  <c r="F12" i="2"/>
  <c r="F13" i="2"/>
  <c r="F14" i="2"/>
  <c r="F15" i="2"/>
  <c r="P3" i="1"/>
  <c r="I12" i="2"/>
  <c r="I13" i="2"/>
  <c r="I14" i="2"/>
  <c r="I11" i="2"/>
  <c r="I15" i="2"/>
  <c r="S3" i="1"/>
  <c r="H13" i="2"/>
  <c r="H12" i="2"/>
  <c r="H14" i="2"/>
  <c r="H11" i="2"/>
  <c r="H15" i="2"/>
  <c r="R3" i="1"/>
  <c r="E14" i="2"/>
  <c r="T8" i="1"/>
  <c r="E11" i="2"/>
  <c r="E12" i="2"/>
  <c r="E13" i="2"/>
  <c r="E15" i="2"/>
  <c r="O3" i="1"/>
  <c r="J15" i="2" l="1"/>
  <c r="T3" i="1"/>
  <c r="J12" i="2"/>
  <c r="J13" i="2"/>
  <c r="J11" i="2"/>
  <c r="J14" i="2"/>
</calcChain>
</file>

<file path=xl/sharedStrings.xml><?xml version="1.0" encoding="utf-8"?>
<sst xmlns="http://schemas.openxmlformats.org/spreadsheetml/2006/main" count="539" uniqueCount="297">
  <si>
    <t>Jurisdiction</t>
  </si>
  <si>
    <t>Annual Housing Unit Production Need</t>
  </si>
  <si>
    <t>Additional  Units Needed per Year Above Current Rate</t>
  </si>
  <si>
    <t>2026 Housing Production Target</t>
  </si>
  <si>
    <t>2027 Housing Production Target</t>
  </si>
  <si>
    <t>2028 Housing Production Target</t>
  </si>
  <si>
    <t>2029 Housing Production Target</t>
  </si>
  <si>
    <t>2030 Housing Production Target</t>
  </si>
  <si>
    <t>Cumulative Housing Production Target (2025-2030)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</si>
  <si>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</si>
  <si>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</si>
  <si>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</si>
  <si>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</si>
  <si>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</si>
  <si>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</si>
  <si>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</si>
  <si>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</si>
  <si>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</si>
  <si>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</si>
  <si>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</si>
  <si>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</si>
  <si>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</si>
  <si>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</si>
  <si>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</si>
  <si>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</si>
  <si>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</si>
  <si>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</si>
  <si>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</si>
  <si>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</si>
  <si>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</si>
  <si>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</si>
  <si>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</si>
  <si>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</si>
  <si>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Source: Maryland Department of Planning State Data Center (Nov. 2025)</t>
  </si>
  <si>
    <t>FY25 counts of unhoused housholds provided by local Continuums of Care, estimates where no county breakdown available</t>
  </si>
  <si>
    <t>Equal to (2030 Projected Households + Unhoused Households)/(1-4%). For a target vacancy rate of 4%, occupied housing will be equivalent to 96% of the total housing stock</t>
  </si>
  <si>
    <t>See "2025 Housing Stock Estimate" tab for methodology</t>
  </si>
  <si>
    <t>2023 American Community Survey 5-Year Estimates, Table B25004</t>
  </si>
  <si>
    <t>Seasonal housing units, plus "Other Vacants" category reduced by 10% to account for units that may become available for occupancy</t>
  </si>
  <si>
    <t>Estimated based on attrition rates by age of housing stock, see "Housing Unit Attrition Estimate" tab for methodology</t>
  </si>
  <si>
    <t>Difference between current estimated occupiable housing stock and projected 2030 needed total housing stock, adjusted for estimated housing units lost over 5 years</t>
  </si>
  <si>
    <t>Average annual building permits issued (2024-2020), U.S. Census Building Permit Survey, see "Building Permits (Avg)" tab</t>
  </si>
  <si>
    <t>Municipality</t>
  </si>
  <si>
    <t>County</t>
  </si>
  <si>
    <t>Municipal share of 2023 estimated county total housing stock</t>
  </si>
  <si>
    <t>Cumberland</t>
  </si>
  <si>
    <t>Frostburg</t>
  </si>
  <si>
    <t>Westernport</t>
  </si>
  <si>
    <t>Allegany County Balance</t>
  </si>
  <si>
    <t>Annapolis</t>
  </si>
  <si>
    <t>Anne Arundel County Balance</t>
  </si>
  <si>
    <t>Chesapeake Beach</t>
  </si>
  <si>
    <t>North Beach</t>
  </si>
  <si>
    <t>Calvert County Balance</t>
  </si>
  <si>
    <t>Denton</t>
  </si>
  <si>
    <t>Federalsburg</t>
  </si>
  <si>
    <t>Greensboro</t>
  </si>
  <si>
    <t>Ridgely</t>
  </si>
  <si>
    <t>Caroline County Balance</t>
  </si>
  <si>
    <t>Hampstead</t>
  </si>
  <si>
    <t>Manchester</t>
  </si>
  <si>
    <t>Mount Airy (Carroll)</t>
  </si>
  <si>
    <t>New Windsor</t>
  </si>
  <si>
    <t>Sykesville</t>
  </si>
  <si>
    <t>Taneytown</t>
  </si>
  <si>
    <t>Westminster</t>
  </si>
  <si>
    <t>Carroll County Balance</t>
  </si>
  <si>
    <t>Charlestown</t>
  </si>
  <si>
    <t>Elkton</t>
  </si>
  <si>
    <t>North East</t>
  </si>
  <si>
    <t>Perryville</t>
  </si>
  <si>
    <t>Rising Sun</t>
  </si>
  <si>
    <t>Cecil County Balance</t>
  </si>
  <si>
    <t>Indian Head</t>
  </si>
  <si>
    <t>La Plata</t>
  </si>
  <si>
    <t>Charles County Balance</t>
  </si>
  <si>
    <t>Cambridge</t>
  </si>
  <si>
    <t>Hurlock</t>
  </si>
  <si>
    <t>Dorchester County Balance</t>
  </si>
  <si>
    <t>Brunswick</t>
  </si>
  <si>
    <t>Emmitsburg</t>
  </si>
  <si>
    <t>Frederick</t>
  </si>
  <si>
    <t>Middletown</t>
  </si>
  <si>
    <t>Mount Airy (Frederick)</t>
  </si>
  <si>
    <t>Myersville</t>
  </si>
  <si>
    <t>Thurmont</t>
  </si>
  <si>
    <t>Walkersville</t>
  </si>
  <si>
    <t>Frederick County Balance</t>
  </si>
  <si>
    <t>Mountain Lake Park</t>
  </si>
  <si>
    <t>Oakland</t>
  </si>
  <si>
    <t>Garrett County Balance</t>
  </si>
  <si>
    <t>Aberdeen</t>
  </si>
  <si>
    <t>Bel Air</t>
  </si>
  <si>
    <t>Havre de Grace</t>
  </si>
  <si>
    <t>Harford County Balance</t>
  </si>
  <si>
    <t>Chestertown</t>
  </si>
  <si>
    <t>Rock Hall</t>
  </si>
  <si>
    <t>Kent County Balance</t>
  </si>
  <si>
    <t>Gaithersburg</t>
  </si>
  <si>
    <t>Poolesville</t>
  </si>
  <si>
    <t>Rockville</t>
  </si>
  <si>
    <t>Montgomery County Balance</t>
  </si>
  <si>
    <t>Laurel</t>
  </si>
  <si>
    <t>Prince George's County Balance</t>
  </si>
  <si>
    <t>Centreville</t>
  </si>
  <si>
    <t>Queen Annes County Balance</t>
  </si>
  <si>
    <t>Crisfield</t>
  </si>
  <si>
    <t>Princess Anne</t>
  </si>
  <si>
    <t>Somerset County Balance</t>
  </si>
  <si>
    <t>Leonardtown</t>
  </si>
  <si>
    <t>St. Mary's County Balance</t>
  </si>
  <si>
    <t>Easton</t>
  </si>
  <si>
    <t>Oxford</t>
  </si>
  <si>
    <t>St. Michaels</t>
  </si>
  <si>
    <t>Talbot County Balance</t>
  </si>
  <si>
    <t>Boonesboro</t>
  </si>
  <si>
    <t>Hagerstown</t>
  </si>
  <si>
    <t>Hancock</t>
  </si>
  <si>
    <t>Smithsburg</t>
  </si>
  <si>
    <t>Williamsport</t>
  </si>
  <si>
    <t>Washington County Balance</t>
  </si>
  <si>
    <t>Delmar</t>
  </si>
  <si>
    <t>Fruitland</t>
  </si>
  <si>
    <t>Hebron</t>
  </si>
  <si>
    <t>Pittsville</t>
  </si>
  <si>
    <t>Salisbury</t>
  </si>
  <si>
    <t>Willards</t>
  </si>
  <si>
    <t>Wicomico County Balance</t>
  </si>
  <si>
    <t>Berlin</t>
  </si>
  <si>
    <t>Ocean City</t>
  </si>
  <si>
    <t>Pocomoke City</t>
  </si>
  <si>
    <t>Snow Hill</t>
  </si>
  <si>
    <t>Worcester County Balance</t>
  </si>
  <si>
    <t>Municipalities with housing stock less than 500 units - 2030 Housing Target to maintain existing housing stock</t>
  </si>
  <si>
    <t>2023 ACS 5-year Housing Unit Estimate</t>
  </si>
  <si>
    <t>Lonaconing</t>
  </si>
  <si>
    <t>Goldsboro</t>
  </si>
  <si>
    <t>Henderson</t>
  </si>
  <si>
    <t>Hillsboro</t>
  </si>
  <si>
    <t>Marydel</t>
  </si>
  <si>
    <t>Preston</t>
  </si>
  <si>
    <t>Templeville (Caroline)</t>
  </si>
  <si>
    <t>Union Bridge</t>
  </si>
  <si>
    <t>Cecilton</t>
  </si>
  <si>
    <t>Chesapeake City</t>
  </si>
  <si>
    <t>Port Deposit</t>
  </si>
  <si>
    <t>Church Creek</t>
  </si>
  <si>
    <t>East New Market</t>
  </si>
  <si>
    <t>Secretary</t>
  </si>
  <si>
    <t>Vienna</t>
  </si>
  <si>
    <t>Burkittsville</t>
  </si>
  <si>
    <t>New Market</t>
  </si>
  <si>
    <t>Woodsboro</t>
  </si>
  <si>
    <t>Accident</t>
  </si>
  <si>
    <t>Friendsville</t>
  </si>
  <si>
    <t>Grantsville</t>
  </si>
  <si>
    <t>Loch Lynn Heights</t>
  </si>
  <si>
    <t>Betterton</t>
  </si>
  <si>
    <t>Galena</t>
  </si>
  <si>
    <t>Millington (Kent)</t>
  </si>
  <si>
    <t>Barnesville</t>
  </si>
  <si>
    <t>Brookeville</t>
  </si>
  <si>
    <t>Laytonsville</t>
  </si>
  <si>
    <t>Washington Grove</t>
  </si>
  <si>
    <t>Barclay</t>
  </si>
  <si>
    <t>Church Hill</t>
  </si>
  <si>
    <t>Millington (Queen Anne's)</t>
  </si>
  <si>
    <t>Queen Anne (Queen Anne's)</t>
  </si>
  <si>
    <t>Queenstown</t>
  </si>
  <si>
    <t>Sudlersville</t>
  </si>
  <si>
    <t>Templeville (Queen Anne's)</t>
  </si>
  <si>
    <t>Queen Anne (Talbot)</t>
  </si>
  <si>
    <t>Trappe</t>
  </si>
  <si>
    <t>Clear Spring</t>
  </si>
  <si>
    <t>Funkstown</t>
  </si>
  <si>
    <t>Keedysville</t>
  </si>
  <si>
    <t>Sharpsburg</t>
  </si>
  <si>
    <t>Mardela Springs</t>
  </si>
  <si>
    <t>Sharptown</t>
  </si>
  <si>
    <t>1-Year ACS Estimates Available</t>
  </si>
  <si>
    <r>
      <rPr>
        <sz val="11"/>
        <color theme="1"/>
        <rFont val="Aptos Narrow"/>
      </rPr>
      <t>Base Housing Unit Estimate
(2023 5-Year ACS Estimate)</t>
    </r>
    <r>
      <rPr>
        <vertAlign val="superscript"/>
        <sz val="11"/>
        <color theme="1"/>
        <rFont val="Aptos Narrow"/>
      </rPr>
      <t>1</t>
    </r>
  </si>
  <si>
    <r>
      <rPr>
        <sz val="11"/>
        <color theme="1"/>
        <rFont val="Aptos Narrow"/>
      </rPr>
      <t>Estimated Annual Housing Unit Attrition</t>
    </r>
    <r>
      <rPr>
        <vertAlign val="superscript"/>
        <sz val="11"/>
        <color theme="1"/>
        <rFont val="Aptos Narrow"/>
      </rPr>
      <t>2</t>
    </r>
  </si>
  <si>
    <r>
      <rPr>
        <sz val="11"/>
        <color theme="1"/>
        <rFont val="Aptos Narrow"/>
      </rPr>
      <t>Annual Average Building Permits</t>
    </r>
    <r>
      <rPr>
        <vertAlign val="superscript"/>
        <sz val="11"/>
        <color theme="1"/>
        <rFont val="Aptos Narrow"/>
      </rPr>
      <t>3</t>
    </r>
  </si>
  <si>
    <r>
      <rPr>
        <sz val="11"/>
        <color theme="1"/>
        <rFont val="Aptos Narrow"/>
      </rPr>
      <t xml:space="preserve">% Estimated Share Average Net New Housing Units </t>
    </r>
    <r>
      <rPr>
        <i/>
        <sz val="11"/>
        <color theme="1"/>
        <rFont val="Aptos Narrow"/>
      </rPr>
      <t>(Jurisdictions without 1-Year ACS Estimates Only)</t>
    </r>
  </si>
  <si>
    <r>
      <rPr>
        <sz val="11"/>
        <color theme="1"/>
        <rFont val="Aptos Narrow"/>
      </rPr>
      <t>Housing Units (2024 1-Year ACS Estimate)</t>
    </r>
    <r>
      <rPr>
        <vertAlign val="superscript"/>
        <sz val="11"/>
        <color theme="1"/>
        <rFont val="Aptos Narrow"/>
      </rPr>
      <t>4</t>
    </r>
  </si>
  <si>
    <r>
      <rPr>
        <sz val="11"/>
        <color theme="1"/>
        <rFont val="Aptos Narrow"/>
      </rPr>
      <t>Estimated Housing Stock Change
(Imputed for Jurisdictions Without 1-Year Estimates)</t>
    </r>
    <r>
      <rPr>
        <vertAlign val="superscript"/>
        <sz val="11"/>
        <color theme="1"/>
        <rFont val="Aptos Narrow"/>
      </rPr>
      <t>5</t>
    </r>
  </si>
  <si>
    <t>2024 Housing Unit Total Estimate 
(Imputed for Jurisdictions Without 1-Year Estimates)</t>
  </si>
  <si>
    <r>
      <rPr>
        <sz val="11"/>
        <color theme="1"/>
        <rFont val="Aptos Narrow"/>
      </rPr>
      <t>Estimated 2025 New Unit Completions</t>
    </r>
    <r>
      <rPr>
        <vertAlign val="superscript"/>
        <sz val="11"/>
        <color theme="1"/>
        <rFont val="Aptos Narrow"/>
      </rPr>
      <t>6</t>
    </r>
  </si>
  <si>
    <t xml:space="preserve"> 2025 Housing Unit Estimate</t>
  </si>
  <si>
    <t>State of Maryland</t>
  </si>
  <si>
    <t>YES</t>
  </si>
  <si>
    <t>State of Maryland - 1-Year ACS Unavailable</t>
  </si>
  <si>
    <t>NO</t>
  </si>
  <si>
    <t>2023 American Community Survey 5-Year Estimates, Table DP04</t>
  </si>
  <si>
    <t>2024 American Community Survey 1-Year Estimates, Table DP04</t>
  </si>
  <si>
    <t>This estimates the change in housing unit counts between available surveys. The change in housing unit stock that cannot be attributed to jurisdictions with available 1-year estimates is apportioned by the share of estimated average net new construction</t>
  </si>
  <si>
    <t>Estimated housing units completed in 2025 based on permits issued in 2025-2022. See "Unit Completions (2025)" tab for methodology</t>
  </si>
  <si>
    <t xml:space="preserve"> NEW HOUSING UNITS AUTHORIZED FOR CONSTRUCTION BY BUILDING PERMITS :  TOTAL HOUSING UNITS</t>
  </si>
  <si>
    <t>SOURCE:  U. S. Bureau of the Census.  Manufacturing and Construction Statistics Division. Residential Construction Branch</t>
  </si>
  <si>
    <t>Accessed via the Maryland Department of Planning</t>
  </si>
  <si>
    <t>JURISDICTION</t>
  </si>
  <si>
    <t>5-Year Average (2024-2020)</t>
  </si>
  <si>
    <t>2024</t>
  </si>
  <si>
    <t>2021</t>
  </si>
  <si>
    <t>2013</t>
  </si>
  <si>
    <t>MARYLAND</t>
  </si>
  <si>
    <t>ANNE ARUNDEL COUNTY</t>
  </si>
  <si>
    <t>BALTIMORE COUNTY</t>
  </si>
  <si>
    <t>CARROLL COUNTY</t>
  </si>
  <si>
    <t>HARFORD COUNTY</t>
  </si>
  <si>
    <t>HOWARD COUNTY</t>
  </si>
  <si>
    <t>BALTIMORE CITY</t>
  </si>
  <si>
    <t>FREDERICK COUNTY</t>
  </si>
  <si>
    <t>MONTGOMERY COUNTY</t>
  </si>
  <si>
    <t>PRINCE GEORGE'S COUNTY</t>
  </si>
  <si>
    <t>CALVERT COUNTY</t>
  </si>
  <si>
    <t>CHARLES COUNTY</t>
  </si>
  <si>
    <t>ST. MARY'S COUNTY</t>
  </si>
  <si>
    <t>ALLEGANY COUNTY</t>
  </si>
  <si>
    <t>GARRETT COUNTY</t>
  </si>
  <si>
    <t>WASHINGTON COUNTY</t>
  </si>
  <si>
    <t>CAROLINE COUNTY</t>
  </si>
  <si>
    <t>CECIL COUNTY</t>
  </si>
  <si>
    <t>KENT COUNTY</t>
  </si>
  <si>
    <t>QUEEN ANNE'S COUNTY</t>
  </si>
  <si>
    <t>TALBOT COUNTY</t>
  </si>
  <si>
    <t>DORCHESTER COUNTY</t>
  </si>
  <si>
    <t>SOMERSET COUNTY</t>
  </si>
  <si>
    <t>WICOMICO COUNTY</t>
  </si>
  <si>
    <t>WORCESTER COUNTY</t>
  </si>
  <si>
    <t>New Housing Units Authorized For Construction by Building Permits</t>
  </si>
  <si>
    <t>Estimated % Occupiable in 2025</t>
  </si>
  <si>
    <t>Estimated % Occupiable in 2024</t>
  </si>
  <si>
    <t>Estimates for the share of units permitted that will be occupiable in 2025 are based on data from the U.S. Census Bureau’s Survey of Construction (SOC)</t>
  </si>
  <si>
    <t>Imputed estimates</t>
  </si>
  <si>
    <t>BUILDING PERMIT DATA SOURCE:  U. S. DEPARTMENT OF COMMERCE.  BUREAU OF THE CENSUS, PREPARED BY MARYLAND DEPARTMENT OF PLANNING.  STATE DATA &amp; ANALYSIS CENTER. September 2025</t>
  </si>
  <si>
    <t>Estimated New Occupiable Housing Units 2025</t>
  </si>
  <si>
    <t>Estimated New Occupiable Housing Units 2024</t>
  </si>
  <si>
    <t>2025 Building Permit Annual Estimate</t>
  </si>
  <si>
    <t>2025 Single Family Building Permit Annual Estimate</t>
  </si>
  <si>
    <t>2025 Multi Family Building Permit Annual Estimate</t>
  </si>
  <si>
    <t>Average Jan-Jul Share of Annual Building Permit Activity (2024-2020)</t>
  </si>
  <si>
    <t>2024-2020 Average Building Permitting Activity, Jan-July</t>
  </si>
  <si>
    <t>2025 YTD 
(Jan - July)</t>
  </si>
  <si>
    <t>2024 YTD
(Jan - July)</t>
  </si>
  <si>
    <t>2023 YTD
(Jan - July)</t>
  </si>
  <si>
    <t>2022 YTD
(Jan - July)</t>
  </si>
  <si>
    <t>2021 YTD
(Jan - July)</t>
  </si>
  <si>
    <t>2020 YTD
(Jan - July)</t>
  </si>
  <si>
    <t>2024 Annual (Total)</t>
  </si>
  <si>
    <t>2023 Annual (Total)</t>
  </si>
  <si>
    <t>2022 Annual (Total)</t>
  </si>
  <si>
    <t>2021 Annual (Total)</t>
  </si>
  <si>
    <t>2020 Annual (Total)</t>
  </si>
  <si>
    <t>2025 YTD 
(Jan - July)
(Single Family)</t>
  </si>
  <si>
    <t>2024 Annual (Single Family)</t>
  </si>
  <si>
    <t>2023 Annual (Single Family)</t>
  </si>
  <si>
    <t>2022 Annual (Single Family)</t>
  </si>
  <si>
    <t>2025 YTD 
(Jan - July)
(Multifamily)</t>
  </si>
  <si>
    <t>2024 Annual (Multi Family)</t>
  </si>
  <si>
    <t>2023 Annual (Multi Family)</t>
  </si>
  <si>
    <t>2022 Annual (Multi Family)</t>
  </si>
  <si>
    <t>2021 Annual (Multi Family)</t>
  </si>
  <si>
    <r>
      <rPr>
        <sz val="11"/>
        <color theme="1"/>
        <rFont val="Aptos Narrow"/>
      </rPr>
      <t>Estimated Attrition Rate</t>
    </r>
    <r>
      <rPr>
        <vertAlign val="superscript"/>
        <sz val="11"/>
        <color theme="1"/>
        <rFont val="Aptos Narrow"/>
      </rPr>
      <t>1</t>
    </r>
  </si>
  <si>
    <r>
      <rPr>
        <sz val="11"/>
        <color theme="1"/>
        <rFont val="Aptos Narrow"/>
      </rPr>
      <t>Total housing units</t>
    </r>
    <r>
      <rPr>
        <vertAlign val="superscript"/>
        <sz val="11"/>
        <color theme="1"/>
        <rFont val="Aptos Narrow"/>
      </rPr>
      <t>2</t>
    </r>
  </si>
  <si>
    <t>Built 2020 or later</t>
  </si>
  <si>
    <t>Built 2010 to 2019</t>
  </si>
  <si>
    <t>Built 2000 to 2009</t>
  </si>
  <si>
    <t>Built 1990 to 1999</t>
  </si>
  <si>
    <t>Built 1980 to 1989</t>
  </si>
  <si>
    <t>Built 1970 to 1979</t>
  </si>
  <si>
    <t>Built 1960 to 1969</t>
  </si>
  <si>
    <t>Built 1950 to 1959</t>
  </si>
  <si>
    <t>Built 1940 to 1949</t>
  </si>
  <si>
    <t>Built 1939 or earlier</t>
  </si>
  <si>
    <t>Estimated # of Units Lost to Attrition</t>
  </si>
  <si>
    <t>Annual Permitting Rate</t>
  </si>
  <si>
    <r>
      <rPr>
        <b/>
        <sz val="11"/>
        <color theme="1"/>
        <rFont val="Aptos Narrow"/>
      </rPr>
      <t>Adjusted Attrition Rate (Loss ≤ 80% Annual Permitting)</t>
    </r>
    <r>
      <rPr>
        <b/>
        <vertAlign val="superscript"/>
        <sz val="11"/>
        <color theme="1"/>
        <rFont val="Aptos Narrow"/>
      </rPr>
      <t>3</t>
    </r>
  </si>
  <si>
    <t>Baltimore city</t>
  </si>
  <si>
    <t>Statewide total</t>
  </si>
  <si>
    <t>Share of total housing stock</t>
  </si>
  <si>
    <r>
      <rPr>
        <vertAlign val="superscript"/>
        <sz val="11"/>
        <color theme="1"/>
        <rFont val="Aptos Narrow"/>
      </rPr>
      <t>1</t>
    </r>
    <r>
      <rPr>
        <sz val="11"/>
        <color theme="1"/>
        <rFont val="Aptos Narrow"/>
      </rPr>
      <t>The attrition rates are estimated referencing the 2015-2017 HUD Components of Inventory Change Report and the Census 2024 Methodology for State and County Total Housing Estimates</t>
    </r>
  </si>
  <si>
    <t>2015-2017 HUD Components of Inventory Change Report</t>
  </si>
  <si>
    <t>2024 Methodology for State and County Total Housing Estimates</t>
  </si>
  <si>
    <r>
      <rPr>
        <vertAlign val="superscript"/>
        <sz val="11"/>
        <color theme="1"/>
        <rFont val="Aptos Narrow"/>
      </rPr>
      <t>2</t>
    </r>
    <r>
      <rPr>
        <sz val="11"/>
        <color theme="1"/>
        <rFont val="Aptos Narrow"/>
      </rPr>
      <t>Data on housing unit estimates and housing unit age are from the 2023 5-Year American Community Survey Estimates, Table DP04</t>
    </r>
  </si>
  <si>
    <t>2023 ACS 5-Year Estimates, Table DP04</t>
  </si>
  <si>
    <r>
      <rPr>
        <vertAlign val="superscript"/>
        <sz val="11"/>
        <color theme="1"/>
        <rFont val="Aptos Narrow"/>
      </rPr>
      <t>3</t>
    </r>
    <r>
      <rPr>
        <sz val="11"/>
        <color theme="1"/>
        <rFont val="Aptos Narrow"/>
      </rPr>
      <t>The estimated annual attrition rates by jurisdiction are adjusted so that attrition does not exceed 80% of average annual permitting activity. Few jurisidctions in Maryland have observed shrinking housing stock</t>
    </r>
  </si>
  <si>
    <r>
      <t>2030 Projected Number of Households</t>
    </r>
    <r>
      <rPr>
        <vertAlign val="superscript"/>
        <sz val="11"/>
        <color theme="1"/>
        <rFont val="Aptos Narrow"/>
      </rPr>
      <t>1</t>
    </r>
  </si>
  <si>
    <r>
      <t>Number of Unhoused Households</t>
    </r>
    <r>
      <rPr>
        <vertAlign val="superscript"/>
        <sz val="11"/>
        <color theme="1"/>
        <rFont val="Aptos Narrow"/>
      </rPr>
      <t>2</t>
    </r>
  </si>
  <si>
    <r>
      <t>Desired Total Housing Stock in 2030</t>
    </r>
    <r>
      <rPr>
        <b/>
        <vertAlign val="superscript"/>
        <sz val="11"/>
        <color theme="1"/>
        <rFont val="Aptos Narrow"/>
      </rPr>
      <t>3</t>
    </r>
  </si>
  <si>
    <r>
      <t>2025 Estimated Number of Total Housing Units</t>
    </r>
    <r>
      <rPr>
        <vertAlign val="superscript"/>
        <sz val="11"/>
        <color theme="1"/>
        <rFont val="Aptos Narrow"/>
      </rPr>
      <t>4</t>
    </r>
  </si>
  <si>
    <r>
      <t>Vacant Units for Seasonal/Recreational Use</t>
    </r>
    <r>
      <rPr>
        <vertAlign val="superscript"/>
        <sz val="11"/>
        <color theme="1"/>
        <rFont val="Aptos Narrow"/>
      </rPr>
      <t>5</t>
    </r>
  </si>
  <si>
    <r>
      <t>"Other" Vacant Units
(Not for sale/rent)</t>
    </r>
    <r>
      <rPr>
        <vertAlign val="superscript"/>
        <sz val="11"/>
        <color theme="1"/>
        <rFont val="Aptos Narrow"/>
      </rPr>
      <t>5</t>
    </r>
  </si>
  <si>
    <r>
      <t>2025 Estimated Number of Occupiable Housing Units</t>
    </r>
    <r>
      <rPr>
        <b/>
        <vertAlign val="superscript"/>
        <sz val="11"/>
        <color theme="1"/>
        <rFont val="Aptos Narrow"/>
      </rPr>
      <t>6</t>
    </r>
  </si>
  <si>
    <r>
      <t>Estimated Annual Housing Unit Attrition</t>
    </r>
    <r>
      <rPr>
        <vertAlign val="superscript"/>
        <sz val="11"/>
        <color theme="1"/>
        <rFont val="Aptos Narrow"/>
      </rPr>
      <t>7</t>
    </r>
  </si>
  <si>
    <r>
      <t>Estimated 5-Year Housing Production Need (2025-2030)</t>
    </r>
    <r>
      <rPr>
        <b/>
        <vertAlign val="superscript"/>
        <sz val="11"/>
        <color theme="1"/>
        <rFont val="Aptos Narrow"/>
      </rPr>
      <t>8</t>
    </r>
  </si>
  <si>
    <r>
      <t>Current Estimated Average Annual Units Produced</t>
    </r>
    <r>
      <rPr>
        <vertAlign val="superscript"/>
        <sz val="11"/>
        <color theme="1"/>
        <rFont val="Aptos Narrow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</si>
</sst>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30"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ptos Narrow"/>
    </font>
    <font>
      <sz val="11"/>
      <color theme="1"/>
      <name val="Aptos Narrow"/>
      <scheme val="minor"/>
    </font>
    <font>
      <b/>
      <i/>
      <sz val="11"/>
      <color theme="1"/>
      <name val="Aptos Narrow"/>
    </font>
    <font>
      <vertAlign val="superscript"/>
      <sz val="11"/>
      <color theme="1"/>
      <name val="Aptos Narrow"/>
    </font>
    <font>
      <u/>
      <sz val="11"/>
      <color theme="10"/>
      <name val="Aptos Narrow"/>
    </font>
    <font>
      <b/>
      <sz val="11"/>
      <color theme="1"/>
      <name val="Arial"/>
    </font>
    <font>
      <b/>
      <i/>
      <sz val="11"/>
      <color theme="1"/>
      <name val="Arial"/>
    </font>
    <font>
      <b/>
      <i/>
      <sz val="11"/>
      <color theme="1"/>
      <name val="Aptos Narrow"/>
      <scheme val="minor"/>
    </font>
    <font>
      <i/>
      <sz val="11"/>
      <color theme="1"/>
      <name val="Aptos Narrow"/>
    </font>
    <font>
      <u/>
      <sz val="11"/>
      <color theme="10"/>
      <name val="Aptos Narrow"/>
    </font>
    <font>
      <b/>
      <sz val="14"/>
      <color theme="1"/>
      <name val="Play"/>
    </font>
    <font>
      <b/>
      <sz val="12"/>
      <color theme="1"/>
      <name val="Play"/>
    </font>
    <font>
      <b/>
      <sz val="11"/>
      <color theme="1"/>
      <name val="Play"/>
    </font>
    <font>
      <b/>
      <u/>
      <sz val="11"/>
      <color theme="7"/>
      <name val="Play"/>
    </font>
    <font>
      <sz val="11"/>
      <color theme="1"/>
      <name val="Play"/>
    </font>
    <font>
      <sz val="12"/>
      <color theme="1"/>
      <name val="Play"/>
    </font>
    <font>
      <b/>
      <sz val="10"/>
      <color theme="1"/>
      <name val="Play"/>
    </font>
    <font>
      <sz val="10"/>
      <color theme="1"/>
      <name val="Arial"/>
    </font>
    <font>
      <b/>
      <i/>
      <sz val="14"/>
      <color theme="1"/>
      <name val="Play"/>
    </font>
    <font>
      <i/>
      <sz val="10"/>
      <color theme="1"/>
      <name val="Arial"/>
    </font>
    <font>
      <b/>
      <i/>
      <sz val="12"/>
      <color theme="1"/>
      <name val="Play"/>
    </font>
    <font>
      <b/>
      <i/>
      <sz val="11"/>
      <color theme="1"/>
      <name val="Play"/>
    </font>
    <font>
      <sz val="14"/>
      <color theme="1"/>
      <name val="Play"/>
    </font>
    <font>
      <b/>
      <i/>
      <u/>
      <sz val="11"/>
      <color theme="10"/>
      <name val="Aptos Narrow"/>
    </font>
    <font>
      <i/>
      <sz val="11"/>
      <color theme="1"/>
      <name val="Play"/>
    </font>
    <font>
      <b/>
      <vertAlign val="superscript"/>
      <sz val="11"/>
      <color theme="1"/>
      <name val="Aptos Narrow"/>
    </font>
    <font>
      <sz val="11"/>
      <color theme="1"/>
      <name val="Aptos Narrow"/>
      <family val="2"/>
    </font>
    <font>
      <vertAlign val="superscript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9F7"/>
        <bgColor rgb="FFDBE9F7"/>
      </patternFill>
    </fill>
    <fill>
      <patternFill patternType="solid">
        <fgColor rgb="FFF1CEEE"/>
        <bgColor rgb="FFF1CEEE"/>
      </patternFill>
    </fill>
  </fills>
  <borders count="2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41" fontId="2" fillId="0" borderId="0" xfId="0" applyNumberFormat="1" applyFont="1"/>
    <xf numFmtId="0" fontId="3" fillId="0" borderId="0" xfId="0" applyFont="1"/>
    <xf numFmtId="164" fontId="1" fillId="0" borderId="0" xfId="0" applyNumberFormat="1" applyFont="1"/>
    <xf numFmtId="41" fontId="1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9" fontId="1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9" fontId="4" fillId="0" borderId="0" xfId="0" applyNumberFormat="1" applyFont="1"/>
    <xf numFmtId="0" fontId="8" fillId="0" borderId="0" xfId="0" applyFont="1"/>
    <xf numFmtId="164" fontId="9" fillId="0" borderId="0" xfId="0" applyNumberFormat="1" applyFont="1"/>
    <xf numFmtId="9" fontId="9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164" fontId="1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164" fontId="10" fillId="0" borderId="0" xfId="0" applyNumberFormat="1" applyFont="1"/>
    <xf numFmtId="9" fontId="10" fillId="0" borderId="0" xfId="0" applyNumberFormat="1" applyFont="1"/>
    <xf numFmtId="164" fontId="1" fillId="0" borderId="0" xfId="0" applyNumberFormat="1" applyFont="1" applyAlignment="1">
      <alignment horizontal="center"/>
    </xf>
    <xf numFmtId="43" fontId="1" fillId="0" borderId="0" xfId="0" applyNumberFormat="1" applyFont="1"/>
    <xf numFmtId="164" fontId="11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15" fillId="0" borderId="0" xfId="0" applyFont="1"/>
    <xf numFmtId="3" fontId="13" fillId="0" borderId="1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3" fontId="14" fillId="0" borderId="6" xfId="0" applyNumberFormat="1" applyFont="1" applyBorder="1"/>
    <xf numFmtId="3" fontId="14" fillId="0" borderId="7" xfId="0" applyNumberFormat="1" applyFont="1" applyBorder="1"/>
    <xf numFmtId="3" fontId="14" fillId="0" borderId="8" xfId="0" applyNumberFormat="1" applyFont="1" applyBorder="1"/>
    <xf numFmtId="3" fontId="14" fillId="0" borderId="9" xfId="0" applyNumberFormat="1" applyFont="1" applyBorder="1"/>
    <xf numFmtId="0" fontId="16" fillId="0" borderId="8" xfId="0" applyFont="1" applyBorder="1"/>
    <xf numFmtId="0" fontId="16" fillId="0" borderId="10" xfId="0" applyFont="1" applyBorder="1"/>
    <xf numFmtId="0" fontId="13" fillId="0" borderId="6" xfId="0" applyFont="1" applyBorder="1" applyAlignment="1">
      <alignment horizontal="center"/>
    </xf>
    <xf numFmtId="41" fontId="14" fillId="0" borderId="7" xfId="0" applyNumberFormat="1" applyFont="1" applyBorder="1"/>
    <xf numFmtId="41" fontId="13" fillId="0" borderId="8" xfId="0" applyNumberFormat="1" applyFont="1" applyBorder="1"/>
    <xf numFmtId="41" fontId="13" fillId="0" borderId="10" xfId="0" applyNumberFormat="1" applyFont="1" applyBorder="1"/>
    <xf numFmtId="41" fontId="16" fillId="0" borderId="6" xfId="0" applyNumberFormat="1" applyFont="1" applyBorder="1"/>
    <xf numFmtId="41" fontId="16" fillId="0" borderId="7" xfId="0" applyNumberFormat="1" applyFont="1" applyBorder="1"/>
    <xf numFmtId="3" fontId="16" fillId="0" borderId="8" xfId="0" applyNumberFormat="1" applyFont="1" applyBorder="1"/>
    <xf numFmtId="0" fontId="16" fillId="0" borderId="0" xfId="0" applyFont="1"/>
    <xf numFmtId="41" fontId="17" fillId="0" borderId="8" xfId="0" applyNumberFormat="1" applyFont="1" applyBorder="1"/>
    <xf numFmtId="41" fontId="16" fillId="0" borderId="8" xfId="0" applyNumberFormat="1" applyFont="1" applyBorder="1"/>
    <xf numFmtId="41" fontId="16" fillId="0" borderId="10" xfId="0" applyNumberFormat="1" applyFont="1" applyBorder="1"/>
    <xf numFmtId="3" fontId="18" fillId="0" borderId="8" xfId="0" applyNumberFormat="1" applyFont="1" applyBorder="1"/>
    <xf numFmtId="3" fontId="18" fillId="0" borderId="0" xfId="0" applyNumberFormat="1" applyFont="1"/>
    <xf numFmtId="3" fontId="16" fillId="0" borderId="0" xfId="0" applyNumberFormat="1" applyFont="1"/>
    <xf numFmtId="0" fontId="13" fillId="0" borderId="0" xfId="0" applyFont="1"/>
    <xf numFmtId="0" fontId="19" fillId="0" borderId="0" xfId="0" applyFont="1"/>
    <xf numFmtId="0" fontId="12" fillId="0" borderId="0" xfId="0" applyFont="1"/>
    <xf numFmtId="0" fontId="20" fillId="2" borderId="11" xfId="0" applyFont="1" applyFill="1" applyBorder="1"/>
    <xf numFmtId="9" fontId="20" fillId="2" borderId="11" xfId="0" applyNumberFormat="1" applyFont="1" applyFill="1" applyBorder="1"/>
    <xf numFmtId="0" fontId="21" fillId="2" borderId="11" xfId="0" applyFont="1" applyFill="1" applyBorder="1"/>
    <xf numFmtId="0" fontId="22" fillId="0" borderId="0" xfId="0" applyFont="1"/>
    <xf numFmtId="0" fontId="20" fillId="0" borderId="0" xfId="0" applyFont="1"/>
    <xf numFmtId="9" fontId="20" fillId="0" borderId="0" xfId="0" applyNumberFormat="1" applyFont="1"/>
    <xf numFmtId="0" fontId="21" fillId="0" borderId="0" xfId="0" applyFont="1"/>
    <xf numFmtId="49" fontId="14" fillId="0" borderId="0" xfId="0" applyNumberFormat="1" applyFont="1"/>
    <xf numFmtId="0" fontId="23" fillId="3" borderId="11" xfId="0" applyFont="1" applyFill="1" applyBorder="1"/>
    <xf numFmtId="9" fontId="23" fillId="3" borderId="11" xfId="0" applyNumberFormat="1" applyFont="1" applyFill="1" applyBorder="1"/>
    <xf numFmtId="0" fontId="24" fillId="0" borderId="0" xfId="0" applyFont="1"/>
    <xf numFmtId="49" fontId="25" fillId="4" borderId="11" xfId="0" applyNumberFormat="1" applyFont="1" applyFill="1" applyBorder="1"/>
    <xf numFmtId="0" fontId="20" fillId="4" borderId="11" xfId="0" applyFont="1" applyFill="1" applyBorder="1"/>
    <xf numFmtId="0" fontId="21" fillId="4" borderId="11" xfId="0" applyFont="1" applyFill="1" applyBorder="1"/>
    <xf numFmtId="9" fontId="20" fillId="4" borderId="11" xfId="0" applyNumberFormat="1" applyFont="1" applyFill="1" applyBorder="1"/>
    <xf numFmtId="0" fontId="14" fillId="0" borderId="12" xfId="0" applyFont="1" applyBorder="1" applyAlignment="1">
      <alignment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1" fontId="16" fillId="0" borderId="15" xfId="0" applyNumberFormat="1" applyFont="1" applyBorder="1"/>
    <xf numFmtId="41" fontId="16" fillId="0" borderId="14" xfId="0" applyNumberFormat="1" applyFont="1" applyBorder="1"/>
    <xf numFmtId="41" fontId="16" fillId="0" borderId="16" xfId="0" applyNumberFormat="1" applyFont="1" applyBorder="1"/>
    <xf numFmtId="41" fontId="16" fillId="0" borderId="17" xfId="0" applyNumberFormat="1" applyFont="1" applyBorder="1"/>
    <xf numFmtId="0" fontId="17" fillId="0" borderId="18" xfId="0" applyFont="1" applyBorder="1"/>
    <xf numFmtId="164" fontId="17" fillId="0" borderId="18" xfId="0" applyNumberFormat="1" applyFont="1" applyBorder="1"/>
    <xf numFmtId="164" fontId="16" fillId="0" borderId="7" xfId="0" applyNumberFormat="1" applyFont="1" applyBorder="1" applyAlignment="1">
      <alignment horizontal="right"/>
    </xf>
    <xf numFmtId="9" fontId="16" fillId="0" borderId="7" xfId="0" applyNumberFormat="1" applyFont="1" applyBorder="1" applyAlignment="1">
      <alignment horizontal="right"/>
    </xf>
    <xf numFmtId="41" fontId="16" fillId="0" borderId="7" xfId="0" applyNumberFormat="1" applyFont="1" applyBorder="1" applyAlignment="1">
      <alignment horizontal="right"/>
    </xf>
    <xf numFmtId="41" fontId="16" fillId="0" borderId="9" xfId="0" applyNumberFormat="1" applyFont="1" applyBorder="1" applyAlignment="1">
      <alignment horizontal="right"/>
    </xf>
    <xf numFmtId="0" fontId="26" fillId="0" borderId="19" xfId="0" applyFont="1" applyBorder="1"/>
    <xf numFmtId="0" fontId="26" fillId="0" borderId="20" xfId="0" applyFont="1" applyBorder="1"/>
    <xf numFmtId="41" fontId="16" fillId="0" borderId="21" xfId="0" applyNumberFormat="1" applyFont="1" applyBorder="1"/>
    <xf numFmtId="41" fontId="16" fillId="0" borderId="22" xfId="0" applyNumberFormat="1" applyFont="1" applyBorder="1"/>
    <xf numFmtId="0" fontId="26" fillId="0" borderId="0" xfId="0" applyFont="1"/>
    <xf numFmtId="41" fontId="16" fillId="0" borderId="0" xfId="0" applyNumberFormat="1" applyFont="1"/>
    <xf numFmtId="49" fontId="16" fillId="0" borderId="0" xfId="0" applyNumberFormat="1" applyFont="1"/>
    <xf numFmtId="0" fontId="1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/>
    <xf numFmtId="0" fontId="29" fillId="0" borderId="0" xfId="0" applyFont="1"/>
    <xf numFmtId="164" fontId="2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census.gov/table/ACSDT5Y2023.B25004?q=B25004+maryland+counties" TargetMode="External"/><Relationship Id="rId1" Type="http://schemas.openxmlformats.org/officeDocument/2006/relationships/hyperlink" Target="https://planning.maryland.gov/MSDC/documents/popproj/HouseholdProj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census.gov/table/ACSDP1Y2024.DP04?q=dp04+maryland" TargetMode="External"/><Relationship Id="rId1" Type="http://schemas.openxmlformats.org/officeDocument/2006/relationships/hyperlink" Target="https://data.census.gov/table/ACSDP5Y2023.DP04?q=dp04+counties+marylan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lanning.maryland.gov/MSDC/Pages/newhh/newhh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planning.maryland.gov/MSDC/Pages/newhh/newhh.asp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census.gov/table/ACSDP5Y2023.DP04?q=dp04+counties+maryland" TargetMode="External"/><Relationship Id="rId2" Type="http://schemas.openxmlformats.org/officeDocument/2006/relationships/hyperlink" Target="https://www2.census.gov/programs-surveys/popest/technical-documentation/methodology/2020-2024/2024-hu-meth.pdf" TargetMode="External"/><Relationship Id="rId1" Type="http://schemas.openxmlformats.org/officeDocument/2006/relationships/hyperlink" Target="https://www.huduser.gov/portal/datasets/cinch/cinch15/National-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pane xSplit="1" topLeftCell="B1" activePane="topRight" state="frozen"/>
      <selection pane="topRight" activeCell="B38" sqref="B38"/>
    </sheetView>
  </sheetViews>
  <sheetFormatPr defaultColWidth="12.69921875" defaultRowHeight="15" customHeight="1"/>
  <cols>
    <col min="1" max="1" width="20" customWidth="1"/>
    <col min="2" max="2" width="23.19921875" customWidth="1"/>
    <col min="3" max="3" width="19.796875" customWidth="1"/>
    <col min="4" max="4" width="24" customWidth="1"/>
    <col min="5" max="5" width="20.3984375" customWidth="1"/>
    <col min="6" max="6" width="23.69921875" customWidth="1"/>
    <col min="7" max="7" width="17.3984375" customWidth="1"/>
    <col min="8" max="8" width="23" customWidth="1"/>
    <col min="9" max="9" width="18.69921875" customWidth="1"/>
    <col min="10" max="10" width="26" customWidth="1"/>
    <col min="11" max="11" width="2.796875" customWidth="1"/>
    <col min="12" max="12" width="22.69921875" customWidth="1"/>
    <col min="13" max="13" width="23.796875" customWidth="1"/>
    <col min="14" max="14" width="23.8984375" customWidth="1"/>
    <col min="15" max="15" width="16.296875" customWidth="1"/>
    <col min="16" max="19" width="15.19921875" customWidth="1"/>
    <col min="20" max="20" width="18.296875" customWidth="1"/>
    <col min="21" max="26" width="8.69921875" customWidth="1"/>
  </cols>
  <sheetData>
    <row r="1" spans="1:26" ht="43.8">
      <c r="A1" s="1" t="s">
        <v>0</v>
      </c>
      <c r="B1" s="1" t="s">
        <v>287</v>
      </c>
      <c r="C1" s="1" t="s">
        <v>288</v>
      </c>
      <c r="D1" s="2" t="s">
        <v>289</v>
      </c>
      <c r="E1" s="1" t="s">
        <v>290</v>
      </c>
      <c r="F1" s="1" t="s">
        <v>291</v>
      </c>
      <c r="G1" s="1" t="s">
        <v>292</v>
      </c>
      <c r="H1" s="2" t="s">
        <v>293</v>
      </c>
      <c r="I1" s="1" t="s">
        <v>294</v>
      </c>
      <c r="J1" s="2" t="s">
        <v>295</v>
      </c>
      <c r="K1" s="1"/>
      <c r="L1" s="1" t="s">
        <v>1</v>
      </c>
      <c r="M1" s="1" t="s">
        <v>296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/>
      <c r="V1" s="1"/>
      <c r="W1" s="1"/>
      <c r="X1" s="1"/>
      <c r="Y1" s="1"/>
      <c r="Z1" s="1"/>
    </row>
    <row r="2" spans="1:26" ht="14.25" customHeight="1"/>
    <row r="3" spans="1:26" ht="14.25" customHeight="1">
      <c r="A3" s="3" t="s">
        <v>189</v>
      </c>
      <c r="B3" s="4">
        <v>2493200</v>
      </c>
      <c r="C3" s="4">
        <v>16632</v>
      </c>
      <c r="D3" s="4">
        <f t="shared" ref="D3:D27" si="0">(B3+C3)/(1-4%)</f>
        <v>2614408.3333333335</v>
      </c>
      <c r="E3" s="4">
        <f>'2025 Housing Stock Estimate'!K3</f>
        <v>2599627.8628170541</v>
      </c>
      <c r="F3" s="4">
        <v>53824</v>
      </c>
      <c r="G3" s="4">
        <v>82100</v>
      </c>
      <c r="H3" s="4">
        <f t="shared" ref="H3:H27" si="1">E3-F3-G3*90%</f>
        <v>2471913.8628170541</v>
      </c>
      <c r="I3" s="4">
        <f>'Housing Attrition Estimate'!O27</f>
        <v>8168.3900000000012</v>
      </c>
      <c r="J3" s="4">
        <f>SUM(J4:J27)</f>
        <v>184784.46913854603</v>
      </c>
      <c r="K3" s="3"/>
      <c r="L3" s="4">
        <f t="shared" ref="L3:L27" si="2">J3/5</f>
        <v>36956.893827709209</v>
      </c>
      <c r="M3" s="5">
        <f>'Building Permits (Avg)'!C8</f>
        <v>18924</v>
      </c>
      <c r="N3" s="5"/>
      <c r="O3" s="4">
        <f t="shared" ref="O3:S3" si="3">SUM(O4:O27)</f>
        <v>22947.322964499948</v>
      </c>
      <c r="P3" s="4">
        <f t="shared" si="3"/>
        <v>26970.6459289999</v>
      </c>
      <c r="Q3" s="4">
        <f t="shared" si="3"/>
        <v>30993.968893499845</v>
      </c>
      <c r="R3" s="4">
        <f t="shared" si="3"/>
        <v>35017.291857999793</v>
      </c>
      <c r="S3" s="4">
        <f t="shared" si="3"/>
        <v>39040.614822499745</v>
      </c>
      <c r="T3" s="4">
        <f t="shared" ref="T3:T27" si="4">SUM(O3:S3)</f>
        <v>154969.84446749924</v>
      </c>
      <c r="U3" s="3"/>
      <c r="V3" s="3"/>
      <c r="W3" s="3"/>
      <c r="X3" s="3"/>
      <c r="Y3" s="3"/>
      <c r="Z3" s="3"/>
    </row>
    <row r="4" spans="1:26" ht="14.25" customHeight="1">
      <c r="A4" s="6" t="s">
        <v>9</v>
      </c>
      <c r="B4" s="7">
        <v>27570</v>
      </c>
      <c r="C4" s="7">
        <v>14</v>
      </c>
      <c r="D4" s="7">
        <f t="shared" si="0"/>
        <v>28733.333333333336</v>
      </c>
      <c r="E4" s="7">
        <f>VLOOKUP(A4,'2025 Housing Stock Estimate'!A:K,11,FALSE)</f>
        <v>32587.707911215821</v>
      </c>
      <c r="F4" s="7">
        <v>1081</v>
      </c>
      <c r="G4" s="7">
        <v>3054</v>
      </c>
      <c r="H4" s="7">
        <f t="shared" si="1"/>
        <v>28758.107911215822</v>
      </c>
      <c r="I4" s="7">
        <f>VLOOKUP(A4,'Housing Attrition Estimate'!A:O,15,FALSE)</f>
        <v>24.8</v>
      </c>
      <c r="J4" s="7">
        <f t="shared" ref="J4:J27" si="5">IF((D4-H4+I4*5)&lt;0,0,(D4-H4+I4*5))</f>
        <v>99.225422117513517</v>
      </c>
      <c r="L4" s="7">
        <f t="shared" si="2"/>
        <v>19.845084423502705</v>
      </c>
      <c r="M4" s="7">
        <f>VLOOKUP(A4,'Building Permits (Avg)'!B:C,2,FALSE)</f>
        <v>31</v>
      </c>
      <c r="N4" s="8">
        <f t="shared" ref="N4:N27" si="6">IF(M4&gt;L4,0,(L4-M4))</f>
        <v>0</v>
      </c>
      <c r="O4" s="7">
        <f t="shared" ref="O4:O27" si="7">$M4+(1/5)*$N4*1</f>
        <v>31</v>
      </c>
      <c r="P4" s="7">
        <f t="shared" ref="P4:P27" si="8">$M4+(1/5)*$N4*2</f>
        <v>31</v>
      </c>
      <c r="Q4" s="7">
        <f t="shared" ref="Q4:Q27" si="9">$M4+(1/5)*$N4*3</f>
        <v>31</v>
      </c>
      <c r="R4" s="7">
        <f t="shared" ref="R4:R27" si="10">$M4+(1/5)*$N4*4</f>
        <v>31</v>
      </c>
      <c r="S4" s="7">
        <f t="shared" ref="S4:S27" si="11">$M4+(1/5)*$N4*5</f>
        <v>31</v>
      </c>
      <c r="T4" s="7">
        <f t="shared" si="4"/>
        <v>155</v>
      </c>
    </row>
    <row r="5" spans="1:26" ht="14.25" customHeight="1">
      <c r="A5" s="6" t="s">
        <v>10</v>
      </c>
      <c r="B5" s="7">
        <v>243290</v>
      </c>
      <c r="C5" s="7">
        <v>963</v>
      </c>
      <c r="D5" s="7">
        <f t="shared" si="0"/>
        <v>254430.20833333334</v>
      </c>
      <c r="E5" s="7">
        <f>VLOOKUP(A5,'2025 Housing Stock Estimate'!A:K,11,FALSE)</f>
        <v>238979.20922657265</v>
      </c>
      <c r="F5" s="7">
        <v>2539</v>
      </c>
      <c r="G5" s="7">
        <v>3459</v>
      </c>
      <c r="H5" s="7">
        <f t="shared" si="1"/>
        <v>233327.10922657265</v>
      </c>
      <c r="I5" s="7">
        <f>VLOOKUP(A5,'Housing Attrition Estimate'!A:O,15,FALSE)</f>
        <v>744.13599999999997</v>
      </c>
      <c r="J5" s="7">
        <f t="shared" si="5"/>
        <v>24823.779106760696</v>
      </c>
      <c r="L5" s="7">
        <f t="shared" si="2"/>
        <v>4964.7558213521388</v>
      </c>
      <c r="M5" s="7">
        <f>VLOOKUP(A5,'Building Permits (Avg)'!B:C,2,FALSE)</f>
        <v>1584</v>
      </c>
      <c r="N5" s="8">
        <f t="shared" si="6"/>
        <v>3380.7558213521388</v>
      </c>
      <c r="O5" s="7">
        <f t="shared" si="7"/>
        <v>2260.1511642704277</v>
      </c>
      <c r="P5" s="7">
        <f t="shared" si="8"/>
        <v>2936.3023285408553</v>
      </c>
      <c r="Q5" s="7">
        <f t="shared" si="9"/>
        <v>3612.4534928112835</v>
      </c>
      <c r="R5" s="7">
        <f t="shared" si="10"/>
        <v>4288.6046570817107</v>
      </c>
      <c r="S5" s="7">
        <f t="shared" si="11"/>
        <v>4964.7558213521388</v>
      </c>
      <c r="T5" s="7">
        <f t="shared" si="4"/>
        <v>18062.267464056415</v>
      </c>
    </row>
    <row r="6" spans="1:26" ht="14.25" customHeight="1">
      <c r="A6" s="6" t="s">
        <v>11</v>
      </c>
      <c r="B6" s="7">
        <v>343670</v>
      </c>
      <c r="C6" s="7">
        <v>2213</v>
      </c>
      <c r="D6" s="7">
        <f t="shared" si="0"/>
        <v>360294.79166666669</v>
      </c>
      <c r="E6" s="7">
        <f>VLOOKUP(A6,'2025 Housing Stock Estimate'!A:K,11,FALSE)</f>
        <v>351821.05945585755</v>
      </c>
      <c r="F6" s="7">
        <v>1000</v>
      </c>
      <c r="G6" s="7">
        <v>8636</v>
      </c>
      <c r="H6" s="7">
        <f t="shared" si="1"/>
        <v>343048.65945585753</v>
      </c>
      <c r="I6" s="7">
        <f>VLOOKUP(A6,'Housing Attrition Estimate'!A:O,15,FALSE)</f>
        <v>952</v>
      </c>
      <c r="J6" s="7">
        <f t="shared" si="5"/>
        <v>22006.132210809155</v>
      </c>
      <c r="L6" s="7">
        <f t="shared" si="2"/>
        <v>4401.2264421618311</v>
      </c>
      <c r="M6" s="7">
        <f>VLOOKUP(A6,'Building Permits (Avg)'!B:C,2,FALSE)</f>
        <v>1190</v>
      </c>
      <c r="N6" s="8">
        <f t="shared" si="6"/>
        <v>3211.2264421618311</v>
      </c>
      <c r="O6" s="7">
        <f t="shared" si="7"/>
        <v>1832.2452884323661</v>
      </c>
      <c r="P6" s="7">
        <f t="shared" si="8"/>
        <v>2474.4905768647322</v>
      </c>
      <c r="Q6" s="7">
        <f t="shared" si="9"/>
        <v>3116.7358652970988</v>
      </c>
      <c r="R6" s="7">
        <f t="shared" si="10"/>
        <v>3758.9811537294649</v>
      </c>
      <c r="S6" s="7">
        <f t="shared" si="11"/>
        <v>4401.2264421618311</v>
      </c>
      <c r="T6" s="7">
        <f t="shared" si="4"/>
        <v>15583.679326485493</v>
      </c>
    </row>
    <row r="7" spans="1:26" ht="14.25" customHeight="1">
      <c r="A7" s="6" t="s">
        <v>12</v>
      </c>
      <c r="B7" s="7">
        <v>33790</v>
      </c>
      <c r="C7" s="7">
        <v>75</v>
      </c>
      <c r="D7" s="7">
        <f t="shared" si="0"/>
        <v>35276.041666666672</v>
      </c>
      <c r="E7" s="7">
        <f>VLOOKUP(A7,'2025 Housing Stock Estimate'!A:K,11,FALSE)</f>
        <v>36362.6422450479</v>
      </c>
      <c r="F7" s="7">
        <v>803</v>
      </c>
      <c r="G7" s="7">
        <v>986</v>
      </c>
      <c r="H7" s="7">
        <f t="shared" si="1"/>
        <v>34672.242245047899</v>
      </c>
      <c r="I7" s="7">
        <f>VLOOKUP(A7,'Housing Attrition Estimate'!A:O,15,FALSE)</f>
        <v>101.51599999999999</v>
      </c>
      <c r="J7" s="7">
        <f t="shared" si="5"/>
        <v>1111.3794216187725</v>
      </c>
      <c r="L7" s="7">
        <f t="shared" si="2"/>
        <v>222.2758843237545</v>
      </c>
      <c r="M7" s="7">
        <f>VLOOKUP(A7,'Building Permits (Avg)'!B:C,2,FALSE)</f>
        <v>180</v>
      </c>
      <c r="N7" s="8">
        <f t="shared" si="6"/>
        <v>42.275884323754497</v>
      </c>
      <c r="O7" s="7">
        <f t="shared" si="7"/>
        <v>188.45517686475091</v>
      </c>
      <c r="P7" s="7">
        <f t="shared" si="8"/>
        <v>196.91035372950179</v>
      </c>
      <c r="Q7" s="7">
        <f t="shared" si="9"/>
        <v>205.3655305942527</v>
      </c>
      <c r="R7" s="7">
        <f t="shared" si="10"/>
        <v>213.82070745900359</v>
      </c>
      <c r="S7" s="7">
        <f t="shared" si="11"/>
        <v>222.2758843237545</v>
      </c>
      <c r="T7" s="7">
        <f t="shared" si="4"/>
        <v>1026.8276529712637</v>
      </c>
    </row>
    <row r="8" spans="1:26" ht="14.25" customHeight="1">
      <c r="A8" s="6" t="s">
        <v>13</v>
      </c>
      <c r="B8" s="7">
        <v>13050</v>
      </c>
      <c r="C8" s="7">
        <v>142</v>
      </c>
      <c r="D8" s="7">
        <f t="shared" si="0"/>
        <v>13741.666666666668</v>
      </c>
      <c r="E8" s="7">
        <f>VLOOKUP(A8,'2025 Housing Stock Estimate'!A:K,11,FALSE)</f>
        <v>13651.042318622289</v>
      </c>
      <c r="F8" s="7">
        <v>118</v>
      </c>
      <c r="G8" s="7">
        <v>756</v>
      </c>
      <c r="H8" s="7">
        <f t="shared" si="1"/>
        <v>12852.642318622289</v>
      </c>
      <c r="I8" s="7">
        <f>VLOOKUP(A8,'Housing Attrition Estimate'!A:O,15,FALSE)</f>
        <v>46.615000000000002</v>
      </c>
      <c r="J8" s="7">
        <f t="shared" si="5"/>
        <v>1122.0993480443788</v>
      </c>
      <c r="L8" s="7">
        <f t="shared" si="2"/>
        <v>224.41986960887576</v>
      </c>
      <c r="M8" s="7">
        <f>VLOOKUP(A8,'Building Permits (Avg)'!B:C,2,FALSE)</f>
        <v>73</v>
      </c>
      <c r="N8" s="8">
        <f t="shared" si="6"/>
        <v>151.41986960887576</v>
      </c>
      <c r="O8" s="7">
        <f t="shared" si="7"/>
        <v>103.28397392177516</v>
      </c>
      <c r="P8" s="7">
        <f t="shared" si="8"/>
        <v>133.56794784355031</v>
      </c>
      <c r="Q8" s="7">
        <f t="shared" si="9"/>
        <v>163.85192176532547</v>
      </c>
      <c r="R8" s="7">
        <f t="shared" si="10"/>
        <v>194.13589568710063</v>
      </c>
      <c r="S8" s="7">
        <f t="shared" si="11"/>
        <v>224.41986960887576</v>
      </c>
      <c r="T8" s="7">
        <f t="shared" si="4"/>
        <v>819.2596088266273</v>
      </c>
    </row>
    <row r="9" spans="1:26" ht="14.25" customHeight="1">
      <c r="A9" s="6" t="s">
        <v>14</v>
      </c>
      <c r="B9" s="7">
        <v>66750</v>
      </c>
      <c r="C9" s="7">
        <v>453</v>
      </c>
      <c r="D9" s="7">
        <f t="shared" si="0"/>
        <v>70003.125</v>
      </c>
      <c r="E9" s="7">
        <f>VLOOKUP(A9,'2025 Housing Stock Estimate'!A:K,11,FALSE)</f>
        <v>67462.551380819292</v>
      </c>
      <c r="F9" s="7">
        <v>183</v>
      </c>
      <c r="G9" s="7">
        <v>1377</v>
      </c>
      <c r="H9" s="7">
        <f t="shared" si="1"/>
        <v>66040.251380819289</v>
      </c>
      <c r="I9" s="7">
        <f>VLOOKUP(A9,'Housing Attrition Estimate'!A:O,15,FALSE)</f>
        <v>209.697</v>
      </c>
      <c r="J9" s="7">
        <f t="shared" si="5"/>
        <v>5011.3586191807117</v>
      </c>
      <c r="L9" s="7">
        <f t="shared" si="2"/>
        <v>1002.2717238361423</v>
      </c>
      <c r="M9" s="7">
        <f>VLOOKUP(A9,'Building Permits (Avg)'!B:C,2,FALSE)</f>
        <v>337</v>
      </c>
      <c r="N9" s="8">
        <f t="shared" si="6"/>
        <v>665.27172383614231</v>
      </c>
      <c r="O9" s="7">
        <f t="shared" si="7"/>
        <v>470.05434476722849</v>
      </c>
      <c r="P9" s="7">
        <f t="shared" si="8"/>
        <v>603.10868953445697</v>
      </c>
      <c r="Q9" s="7">
        <f t="shared" si="9"/>
        <v>736.16303430168534</v>
      </c>
      <c r="R9" s="7">
        <f t="shared" si="10"/>
        <v>869.21737906891383</v>
      </c>
      <c r="S9" s="7">
        <f t="shared" si="11"/>
        <v>1002.2717238361423</v>
      </c>
      <c r="T9" s="7">
        <f t="shared" si="4"/>
        <v>3680.8151715084273</v>
      </c>
    </row>
    <row r="10" spans="1:26" ht="14.25" customHeight="1">
      <c r="A10" s="6" t="s">
        <v>15</v>
      </c>
      <c r="B10" s="7">
        <v>43720</v>
      </c>
      <c r="C10" s="7">
        <v>298</v>
      </c>
      <c r="D10" s="7">
        <f t="shared" si="0"/>
        <v>45852.083333333336</v>
      </c>
      <c r="E10" s="7">
        <f>VLOOKUP(A10,'2025 Housing Stock Estimate'!A:K,11,FALSE)</f>
        <v>44850.627900058076</v>
      </c>
      <c r="F10" s="7">
        <v>1419</v>
      </c>
      <c r="G10" s="7">
        <v>998</v>
      </c>
      <c r="H10" s="7">
        <f t="shared" si="1"/>
        <v>42533.427900058079</v>
      </c>
      <c r="I10" s="7">
        <f>VLOOKUP(A10,'Housing Attrition Estimate'!A:O,15,FALSE)</f>
        <v>138.41800000000001</v>
      </c>
      <c r="J10" s="7">
        <f t="shared" si="5"/>
        <v>4010.7454332752568</v>
      </c>
      <c r="L10" s="7">
        <f t="shared" si="2"/>
        <v>802.14908665505141</v>
      </c>
      <c r="M10" s="7">
        <f>VLOOKUP(A10,'Building Permits (Avg)'!B:C,2,FALSE)</f>
        <v>326</v>
      </c>
      <c r="N10" s="8">
        <f t="shared" si="6"/>
        <v>476.14908665505141</v>
      </c>
      <c r="O10" s="7">
        <f t="shared" si="7"/>
        <v>421.22981733101028</v>
      </c>
      <c r="P10" s="7">
        <f t="shared" si="8"/>
        <v>516.45963466202056</v>
      </c>
      <c r="Q10" s="7">
        <f t="shared" si="9"/>
        <v>611.68945199303084</v>
      </c>
      <c r="R10" s="7">
        <f t="shared" si="10"/>
        <v>706.91926932404112</v>
      </c>
      <c r="S10" s="7">
        <f t="shared" si="11"/>
        <v>802.14908665505141</v>
      </c>
      <c r="T10" s="7">
        <f t="shared" si="4"/>
        <v>3058.4472599651544</v>
      </c>
    </row>
    <row r="11" spans="1:26" ht="14.25" customHeight="1">
      <c r="A11" s="6" t="s">
        <v>16</v>
      </c>
      <c r="B11" s="7">
        <v>66730</v>
      </c>
      <c r="C11" s="7">
        <v>175</v>
      </c>
      <c r="D11" s="7">
        <f t="shared" si="0"/>
        <v>69692.708333333343</v>
      </c>
      <c r="E11" s="7">
        <f>VLOOKUP(A11,'2025 Housing Stock Estimate'!A:K,11,FALSE)</f>
        <v>66753.820605845816</v>
      </c>
      <c r="F11" s="7">
        <v>485</v>
      </c>
      <c r="G11" s="7">
        <v>1356</v>
      </c>
      <c r="H11" s="7">
        <f t="shared" si="1"/>
        <v>65048.420605845815</v>
      </c>
      <c r="I11" s="7">
        <f>VLOOKUP(A11,'Housing Attrition Estimate'!A:O,15,FALSE)</f>
        <v>174.43899999999999</v>
      </c>
      <c r="J11" s="7">
        <f t="shared" si="5"/>
        <v>5516.4827274875279</v>
      </c>
      <c r="L11" s="7">
        <f t="shared" si="2"/>
        <v>1103.2965454975056</v>
      </c>
      <c r="M11" s="7">
        <f>VLOOKUP(A11,'Building Permits (Avg)'!B:C,2,FALSE)</f>
        <v>1065</v>
      </c>
      <c r="N11" s="8">
        <f t="shared" si="6"/>
        <v>38.296545497505576</v>
      </c>
      <c r="O11" s="7">
        <f t="shared" si="7"/>
        <v>1072.6593090995011</v>
      </c>
      <c r="P11" s="7">
        <f t="shared" si="8"/>
        <v>1080.3186181990022</v>
      </c>
      <c r="Q11" s="7">
        <f t="shared" si="9"/>
        <v>1087.9779272985033</v>
      </c>
      <c r="R11" s="7">
        <f t="shared" si="10"/>
        <v>1095.6372363980045</v>
      </c>
      <c r="S11" s="7">
        <f t="shared" si="11"/>
        <v>1103.2965454975056</v>
      </c>
      <c r="T11" s="7">
        <f t="shared" si="4"/>
        <v>5439.8896364925167</v>
      </c>
    </row>
    <row r="12" spans="1:26" ht="14.25" customHeight="1">
      <c r="A12" s="6" t="s">
        <v>17</v>
      </c>
      <c r="B12" s="7">
        <v>14340</v>
      </c>
      <c r="C12" s="7">
        <v>78</v>
      </c>
      <c r="D12" s="7">
        <f t="shared" si="0"/>
        <v>15018.75</v>
      </c>
      <c r="E12" s="7">
        <f>VLOOKUP(A12,'2025 Housing Stock Estimate'!A:K,11,FALSE)</f>
        <v>16505.007192607489</v>
      </c>
      <c r="F12" s="7">
        <v>1057</v>
      </c>
      <c r="G12" s="7">
        <v>1318</v>
      </c>
      <c r="H12" s="7">
        <f t="shared" si="1"/>
        <v>14261.807192607488</v>
      </c>
      <c r="I12" s="7">
        <f>VLOOKUP(A12,'Housing Attrition Estimate'!A:O,15,FALSE)</f>
        <v>56</v>
      </c>
      <c r="J12" s="7">
        <f t="shared" si="5"/>
        <v>1036.9428073925119</v>
      </c>
      <c r="L12" s="7">
        <f t="shared" si="2"/>
        <v>207.38856147850237</v>
      </c>
      <c r="M12" s="7">
        <f>VLOOKUP(A12,'Building Permits (Avg)'!B:C,2,FALSE)</f>
        <v>70</v>
      </c>
      <c r="N12" s="8">
        <f t="shared" si="6"/>
        <v>137.38856147850237</v>
      </c>
      <c r="O12" s="7">
        <f t="shared" si="7"/>
        <v>97.477712295700471</v>
      </c>
      <c r="P12" s="7">
        <f t="shared" si="8"/>
        <v>124.95542459140094</v>
      </c>
      <c r="Q12" s="7">
        <f t="shared" si="9"/>
        <v>152.43313688710143</v>
      </c>
      <c r="R12" s="7">
        <f t="shared" si="10"/>
        <v>179.91084918280188</v>
      </c>
      <c r="S12" s="7">
        <f t="shared" si="11"/>
        <v>207.38856147850237</v>
      </c>
      <c r="T12" s="7">
        <f t="shared" si="4"/>
        <v>762.16568443550705</v>
      </c>
    </row>
    <row r="13" spans="1:26" ht="14.25" customHeight="1">
      <c r="A13" s="6" t="s">
        <v>18</v>
      </c>
      <c r="B13" s="7">
        <v>123770</v>
      </c>
      <c r="C13" s="7">
        <v>806</v>
      </c>
      <c r="D13" s="7">
        <f t="shared" si="0"/>
        <v>129766.66666666667</v>
      </c>
      <c r="E13" s="7">
        <f>VLOOKUP(A13,'2025 Housing Stock Estimate'!A:K,11,FALSE)</f>
        <v>114612.62207259423</v>
      </c>
      <c r="F13" s="7">
        <v>462</v>
      </c>
      <c r="G13" s="7">
        <v>2552</v>
      </c>
      <c r="H13" s="7">
        <f t="shared" si="1"/>
        <v>111853.82207259422</v>
      </c>
      <c r="I13" s="7">
        <f>VLOOKUP(A13,'Housing Attrition Estimate'!A:O,15,FALSE)</f>
        <v>322.35199999999998</v>
      </c>
      <c r="J13" s="7">
        <f t="shared" si="5"/>
        <v>19524.604594072447</v>
      </c>
      <c r="L13" s="7">
        <f t="shared" si="2"/>
        <v>3904.9209188144896</v>
      </c>
      <c r="M13" s="7">
        <f>VLOOKUP(A13,'Building Permits (Avg)'!B:C,2,FALSE)</f>
        <v>2231</v>
      </c>
      <c r="N13" s="8">
        <f t="shared" si="6"/>
        <v>1673.9209188144896</v>
      </c>
      <c r="O13" s="7">
        <f t="shared" si="7"/>
        <v>2565.784183762898</v>
      </c>
      <c r="P13" s="7">
        <f t="shared" si="8"/>
        <v>2900.568367525796</v>
      </c>
      <c r="Q13" s="7">
        <f t="shared" si="9"/>
        <v>3235.3525512886936</v>
      </c>
      <c r="R13" s="7">
        <f t="shared" si="10"/>
        <v>3570.136735051592</v>
      </c>
      <c r="S13" s="7">
        <f t="shared" si="11"/>
        <v>3904.9209188144896</v>
      </c>
      <c r="T13" s="7">
        <f t="shared" si="4"/>
        <v>16176.76275644347</v>
      </c>
    </row>
    <row r="14" spans="1:26" ht="14.25" customHeight="1">
      <c r="A14" s="6" t="s">
        <v>19</v>
      </c>
      <c r="B14" s="7">
        <v>11950</v>
      </c>
      <c r="C14" s="7">
        <v>27</v>
      </c>
      <c r="D14" s="7">
        <f t="shared" si="0"/>
        <v>12476.041666666668</v>
      </c>
      <c r="E14" s="7">
        <f>VLOOKUP(A14,'2025 Housing Stock Estimate'!A:K,11,FALSE)</f>
        <v>18959.802075305837</v>
      </c>
      <c r="F14" s="7">
        <v>3993</v>
      </c>
      <c r="G14" s="7">
        <v>978</v>
      </c>
      <c r="H14" s="7">
        <f t="shared" si="1"/>
        <v>14086.602075305836</v>
      </c>
      <c r="I14" s="7">
        <f>VLOOKUP(A14,'Housing Attrition Estimate'!A:O,15,FALSE)</f>
        <v>61.410000000000011</v>
      </c>
      <c r="J14" s="7">
        <f t="shared" si="5"/>
        <v>0</v>
      </c>
      <c r="L14" s="7">
        <f t="shared" si="2"/>
        <v>0</v>
      </c>
      <c r="M14" s="7">
        <f>VLOOKUP(A14,'Building Permits (Avg)'!B:C,2,FALSE)</f>
        <v>146</v>
      </c>
      <c r="N14" s="8">
        <f t="shared" si="6"/>
        <v>0</v>
      </c>
      <c r="O14" s="7">
        <f t="shared" si="7"/>
        <v>146</v>
      </c>
      <c r="P14" s="7">
        <f t="shared" si="8"/>
        <v>146</v>
      </c>
      <c r="Q14" s="7">
        <f t="shared" si="9"/>
        <v>146</v>
      </c>
      <c r="R14" s="7">
        <f t="shared" si="10"/>
        <v>146</v>
      </c>
      <c r="S14" s="7">
        <f t="shared" si="11"/>
        <v>146</v>
      </c>
      <c r="T14" s="7">
        <f t="shared" si="4"/>
        <v>730</v>
      </c>
    </row>
    <row r="15" spans="1:26" ht="14.25" customHeight="1">
      <c r="A15" s="6" t="s">
        <v>20</v>
      </c>
      <c r="B15" s="7">
        <v>104430</v>
      </c>
      <c r="C15" s="7">
        <v>459</v>
      </c>
      <c r="D15" s="7">
        <f t="shared" si="0"/>
        <v>109259.375</v>
      </c>
      <c r="E15" s="7">
        <f>VLOOKUP(A15,'2025 Housing Stock Estimate'!A:K,11,FALSE)</f>
        <v>108611.2859955321</v>
      </c>
      <c r="F15" s="7">
        <v>251</v>
      </c>
      <c r="G15" s="7">
        <v>2408</v>
      </c>
      <c r="H15" s="7">
        <f t="shared" si="1"/>
        <v>106193.08599553211</v>
      </c>
      <c r="I15" s="7">
        <f>VLOOKUP(A15,'Housing Attrition Estimate'!A:O,15,FALSE)</f>
        <v>308.38700000000006</v>
      </c>
      <c r="J15" s="7">
        <f t="shared" si="5"/>
        <v>4608.2240044678938</v>
      </c>
      <c r="L15" s="7">
        <f t="shared" si="2"/>
        <v>921.6448008935788</v>
      </c>
      <c r="M15" s="7">
        <f>VLOOKUP(A15,'Building Permits (Avg)'!B:C,2,FALSE)</f>
        <v>1144</v>
      </c>
      <c r="N15" s="8">
        <f t="shared" si="6"/>
        <v>0</v>
      </c>
      <c r="O15" s="7">
        <f t="shared" si="7"/>
        <v>1144</v>
      </c>
      <c r="P15" s="7">
        <f t="shared" si="8"/>
        <v>1144</v>
      </c>
      <c r="Q15" s="7">
        <f t="shared" si="9"/>
        <v>1144</v>
      </c>
      <c r="R15" s="7">
        <f t="shared" si="10"/>
        <v>1144</v>
      </c>
      <c r="S15" s="7">
        <f t="shared" si="11"/>
        <v>1144</v>
      </c>
      <c r="T15" s="7">
        <f t="shared" si="4"/>
        <v>5720</v>
      </c>
    </row>
    <row r="16" spans="1:26" ht="14.25" customHeight="1">
      <c r="A16" s="6" t="s">
        <v>21</v>
      </c>
      <c r="B16" s="7">
        <v>133690</v>
      </c>
      <c r="C16" s="7">
        <v>360</v>
      </c>
      <c r="D16" s="7">
        <f t="shared" si="0"/>
        <v>139635.41666666669</v>
      </c>
      <c r="E16" s="7">
        <f>VLOOKUP(A16,'2025 Housing Stock Estimate'!A:K,11,FALSE)</f>
        <v>127197.33266120827</v>
      </c>
      <c r="F16" s="7">
        <v>410</v>
      </c>
      <c r="G16" s="7">
        <v>1464</v>
      </c>
      <c r="H16" s="7">
        <f t="shared" si="1"/>
        <v>125469.73266120827</v>
      </c>
      <c r="I16" s="7">
        <f>VLOOKUP(A16,'Housing Attrition Estimate'!A:O,15,FALSE)</f>
        <v>335.42700000000002</v>
      </c>
      <c r="J16" s="7">
        <f t="shared" si="5"/>
        <v>15842.819005458417</v>
      </c>
      <c r="L16" s="7">
        <f t="shared" si="2"/>
        <v>3168.5638010916837</v>
      </c>
      <c r="M16" s="7">
        <f>VLOOKUP(A16,'Building Permits (Avg)'!B:C,2,FALSE)</f>
        <v>1009</v>
      </c>
      <c r="N16" s="8">
        <f t="shared" si="6"/>
        <v>2159.5638010916837</v>
      </c>
      <c r="O16" s="7">
        <f t="shared" si="7"/>
        <v>1440.9127602183366</v>
      </c>
      <c r="P16" s="7">
        <f t="shared" si="8"/>
        <v>1872.8255204366735</v>
      </c>
      <c r="Q16" s="7">
        <f t="shared" si="9"/>
        <v>2304.7382806550104</v>
      </c>
      <c r="R16" s="7">
        <f t="shared" si="10"/>
        <v>2736.651040873347</v>
      </c>
      <c r="S16" s="7">
        <f t="shared" si="11"/>
        <v>3168.5638010916837</v>
      </c>
      <c r="T16" s="7">
        <f t="shared" si="4"/>
        <v>11523.69140327505</v>
      </c>
    </row>
    <row r="17" spans="1:26" ht="14.25" customHeight="1">
      <c r="A17" s="6" t="s">
        <v>22</v>
      </c>
      <c r="B17" s="7">
        <v>8520</v>
      </c>
      <c r="C17" s="7">
        <v>16</v>
      </c>
      <c r="D17" s="7">
        <f t="shared" si="0"/>
        <v>8891.6666666666679</v>
      </c>
      <c r="E17" s="7">
        <f>VLOOKUP(A17,'2025 Housing Stock Estimate'!A:K,11,FALSE)</f>
        <v>10434.46379558473</v>
      </c>
      <c r="F17" s="7">
        <v>996</v>
      </c>
      <c r="G17" s="7">
        <v>515</v>
      </c>
      <c r="H17" s="7">
        <f t="shared" si="1"/>
        <v>8974.9637955847302</v>
      </c>
      <c r="I17" s="7">
        <f>VLOOKUP(A17,'Housing Attrition Estimate'!A:O,15,FALSE)</f>
        <v>37.894000000000005</v>
      </c>
      <c r="J17" s="7">
        <f t="shared" si="5"/>
        <v>106.17287108193773</v>
      </c>
      <c r="L17" s="7">
        <f t="shared" si="2"/>
        <v>21.234574216387546</v>
      </c>
      <c r="M17" s="7">
        <f>VLOOKUP(A17,'Building Permits (Avg)'!B:C,2,FALSE)</f>
        <v>59</v>
      </c>
      <c r="N17" s="8">
        <f t="shared" si="6"/>
        <v>0</v>
      </c>
      <c r="O17" s="7">
        <f t="shared" si="7"/>
        <v>59</v>
      </c>
      <c r="P17" s="7">
        <f t="shared" si="8"/>
        <v>59</v>
      </c>
      <c r="Q17" s="7">
        <f t="shared" si="9"/>
        <v>59</v>
      </c>
      <c r="R17" s="7">
        <f t="shared" si="10"/>
        <v>59</v>
      </c>
      <c r="S17" s="7">
        <f t="shared" si="11"/>
        <v>59</v>
      </c>
      <c r="T17" s="7">
        <f t="shared" si="4"/>
        <v>295</v>
      </c>
    </row>
    <row r="18" spans="1:26" ht="14.25" customHeight="1">
      <c r="A18" s="6" t="s">
        <v>23</v>
      </c>
      <c r="B18" s="7">
        <v>422850</v>
      </c>
      <c r="C18" s="7">
        <v>2217</v>
      </c>
      <c r="D18" s="7">
        <f t="shared" si="0"/>
        <v>442778.125</v>
      </c>
      <c r="E18" s="7">
        <f>VLOOKUP(A18,'2025 Housing Stock Estimate'!A:K,11,FALSE)</f>
        <v>410715.3665035633</v>
      </c>
      <c r="F18" s="7">
        <v>2116</v>
      </c>
      <c r="G18" s="7">
        <v>6244</v>
      </c>
      <c r="H18" s="7">
        <f t="shared" si="1"/>
        <v>402979.76650356333</v>
      </c>
      <c r="I18" s="7">
        <f>VLOOKUP(A18,'Housing Attrition Estimate'!A:O,15,FALSE)</f>
        <v>1335.8110000000001</v>
      </c>
      <c r="J18" s="7">
        <f t="shared" si="5"/>
        <v>46477.413496436675</v>
      </c>
      <c r="L18" s="7">
        <f t="shared" si="2"/>
        <v>9295.482699287335</v>
      </c>
      <c r="M18" s="7">
        <f>VLOOKUP(A18,'Building Permits (Avg)'!B:C,2,FALSE)</f>
        <v>2819</v>
      </c>
      <c r="N18" s="8">
        <f t="shared" si="6"/>
        <v>6476.482699287335</v>
      </c>
      <c r="O18" s="7">
        <f t="shared" si="7"/>
        <v>4114.296539857467</v>
      </c>
      <c r="P18" s="7">
        <f t="shared" si="8"/>
        <v>5409.593079714934</v>
      </c>
      <c r="Q18" s="7">
        <f t="shared" si="9"/>
        <v>6704.889619572401</v>
      </c>
      <c r="R18" s="7">
        <f t="shared" si="10"/>
        <v>8000.186159429868</v>
      </c>
      <c r="S18" s="7">
        <f t="shared" si="11"/>
        <v>9295.482699287335</v>
      </c>
      <c r="T18" s="7">
        <f t="shared" si="4"/>
        <v>33524.448097862005</v>
      </c>
    </row>
    <row r="19" spans="1:26" ht="14.25" customHeight="1">
      <c r="A19" s="6" t="s">
        <v>24</v>
      </c>
      <c r="B19" s="7">
        <v>357730</v>
      </c>
      <c r="C19" s="7">
        <v>865</v>
      </c>
      <c r="D19" s="7">
        <f t="shared" si="0"/>
        <v>373536.45833333337</v>
      </c>
      <c r="E19" s="7">
        <f>VLOOKUP(A19,'2025 Housing Stock Estimate'!A:K,11,FALSE)</f>
        <v>373631.15178623493</v>
      </c>
      <c r="F19" s="7">
        <v>618</v>
      </c>
      <c r="G19" s="7">
        <v>6971</v>
      </c>
      <c r="H19" s="7">
        <f t="shared" si="1"/>
        <v>366739.25178623491</v>
      </c>
      <c r="I19" s="7">
        <f>VLOOKUP(A19,'Housing Attrition Estimate'!A:O,15,FALSE)</f>
        <v>1203.6460000000002</v>
      </c>
      <c r="J19" s="7">
        <f t="shared" si="5"/>
        <v>12815.436547098469</v>
      </c>
      <c r="L19" s="7">
        <f t="shared" si="2"/>
        <v>2563.0873094196936</v>
      </c>
      <c r="M19" s="7">
        <f>VLOOKUP(A19,'Building Permits (Avg)'!B:C,2,FALSE)</f>
        <v>3120</v>
      </c>
      <c r="N19" s="8">
        <f t="shared" si="6"/>
        <v>0</v>
      </c>
      <c r="O19" s="7">
        <f t="shared" si="7"/>
        <v>3120</v>
      </c>
      <c r="P19" s="7">
        <f t="shared" si="8"/>
        <v>3120</v>
      </c>
      <c r="Q19" s="7">
        <f t="shared" si="9"/>
        <v>3120</v>
      </c>
      <c r="R19" s="7">
        <f t="shared" si="10"/>
        <v>3120</v>
      </c>
      <c r="S19" s="7">
        <f t="shared" si="11"/>
        <v>3120</v>
      </c>
      <c r="T19" s="7">
        <f t="shared" si="4"/>
        <v>15600</v>
      </c>
    </row>
    <row r="20" spans="1:26" ht="14.25" customHeight="1">
      <c r="A20" s="6" t="s">
        <v>25</v>
      </c>
      <c r="B20" s="7">
        <v>21730</v>
      </c>
      <c r="C20" s="7">
        <v>38</v>
      </c>
      <c r="D20" s="7">
        <f t="shared" si="0"/>
        <v>22675</v>
      </c>
      <c r="E20" s="7">
        <f>VLOOKUP(A20,'2025 Housing Stock Estimate'!A:K,11,FALSE)</f>
        <v>23442.465142241028</v>
      </c>
      <c r="F20" s="7">
        <v>910</v>
      </c>
      <c r="G20" s="7">
        <v>812</v>
      </c>
      <c r="H20" s="7">
        <f t="shared" si="1"/>
        <v>21801.665142241029</v>
      </c>
      <c r="I20" s="7">
        <f>VLOOKUP(A20,'Housing Attrition Estimate'!A:O,15,FALSE)</f>
        <v>63.301000000000002</v>
      </c>
      <c r="J20" s="7">
        <f t="shared" si="5"/>
        <v>1189.8398577589714</v>
      </c>
      <c r="L20" s="7">
        <f t="shared" si="2"/>
        <v>237.96797155179428</v>
      </c>
      <c r="M20" s="7">
        <f>VLOOKUP(A20,'Building Permits (Avg)'!B:C,2,FALSE)</f>
        <v>413</v>
      </c>
      <c r="N20" s="8">
        <f t="shared" si="6"/>
        <v>0</v>
      </c>
      <c r="O20" s="7">
        <f t="shared" si="7"/>
        <v>413</v>
      </c>
      <c r="P20" s="7">
        <f t="shared" si="8"/>
        <v>413</v>
      </c>
      <c r="Q20" s="7">
        <f t="shared" si="9"/>
        <v>413</v>
      </c>
      <c r="R20" s="7">
        <f t="shared" si="10"/>
        <v>413</v>
      </c>
      <c r="S20" s="7">
        <f t="shared" si="11"/>
        <v>413</v>
      </c>
      <c r="T20" s="7">
        <f t="shared" si="4"/>
        <v>2065</v>
      </c>
    </row>
    <row r="21" spans="1:26" ht="14.25" customHeight="1">
      <c r="A21" s="6" t="s">
        <v>26</v>
      </c>
      <c r="B21" s="7">
        <v>45850</v>
      </c>
      <c r="C21" s="7">
        <v>125</v>
      </c>
      <c r="D21" s="7">
        <f t="shared" si="0"/>
        <v>47890.625</v>
      </c>
      <c r="E21" s="7">
        <f>VLOOKUP(A21,'2025 Housing Stock Estimate'!A:K,11,FALSE)</f>
        <v>47083.86091695074</v>
      </c>
      <c r="F21" s="7">
        <v>1108</v>
      </c>
      <c r="G21" s="7">
        <v>1713</v>
      </c>
      <c r="H21" s="7">
        <f t="shared" si="1"/>
        <v>44434.160916950743</v>
      </c>
      <c r="I21" s="7">
        <f>VLOOKUP(A21,'Housing Attrition Estimate'!A:O,15,FALSE)</f>
        <v>128.084</v>
      </c>
      <c r="J21" s="7">
        <f t="shared" si="5"/>
        <v>4096.8840830492572</v>
      </c>
      <c r="L21" s="7">
        <f t="shared" si="2"/>
        <v>819.3768166098514</v>
      </c>
      <c r="M21" s="7">
        <f>VLOOKUP(A21,'Building Permits (Avg)'!B:C,2,FALSE)</f>
        <v>361</v>
      </c>
      <c r="N21" s="8">
        <f t="shared" si="6"/>
        <v>458.3768166098514</v>
      </c>
      <c r="O21" s="7">
        <f t="shared" si="7"/>
        <v>452.67536332197028</v>
      </c>
      <c r="P21" s="7">
        <f t="shared" si="8"/>
        <v>544.35072664394056</v>
      </c>
      <c r="Q21" s="7">
        <f t="shared" si="9"/>
        <v>636.02608996591084</v>
      </c>
      <c r="R21" s="7">
        <f t="shared" si="10"/>
        <v>727.70145328788112</v>
      </c>
      <c r="S21" s="7">
        <f t="shared" si="11"/>
        <v>819.3768166098514</v>
      </c>
      <c r="T21" s="7">
        <f t="shared" si="4"/>
        <v>3180.130449829554</v>
      </c>
    </row>
    <row r="22" spans="1:26" ht="14.25" customHeight="1">
      <c r="A22" s="6" t="s">
        <v>27</v>
      </c>
      <c r="B22" s="7">
        <v>8640</v>
      </c>
      <c r="C22" s="7">
        <v>34</v>
      </c>
      <c r="D22" s="7">
        <f t="shared" si="0"/>
        <v>9035.4166666666679</v>
      </c>
      <c r="E22" s="7">
        <f>VLOOKUP(A22,'2025 Housing Stock Estimate'!A:K,11,FALSE)</f>
        <v>10979.408570462299</v>
      </c>
      <c r="F22" s="7">
        <v>871</v>
      </c>
      <c r="G22" s="7">
        <v>1483</v>
      </c>
      <c r="H22" s="7">
        <f t="shared" si="1"/>
        <v>8773.7085704622987</v>
      </c>
      <c r="I22" s="7">
        <f>VLOOKUP(A22,'Housing Attrition Estimate'!A:O,15,FALSE)</f>
        <v>35.200000000000003</v>
      </c>
      <c r="J22" s="7">
        <f t="shared" si="5"/>
        <v>437.70809620436921</v>
      </c>
      <c r="L22" s="7">
        <f t="shared" si="2"/>
        <v>87.541619240873843</v>
      </c>
      <c r="M22" s="7">
        <f>VLOOKUP(A22,'Building Permits (Avg)'!B:C,2,FALSE)</f>
        <v>44</v>
      </c>
      <c r="N22" s="8">
        <f t="shared" si="6"/>
        <v>43.541619240873843</v>
      </c>
      <c r="O22" s="7">
        <f t="shared" si="7"/>
        <v>52.708323848174771</v>
      </c>
      <c r="P22" s="7">
        <f t="shared" si="8"/>
        <v>61.416647696349543</v>
      </c>
      <c r="Q22" s="7">
        <f t="shared" si="9"/>
        <v>70.1249715445243</v>
      </c>
      <c r="R22" s="7">
        <f t="shared" si="10"/>
        <v>78.833295392699085</v>
      </c>
      <c r="S22" s="7">
        <f t="shared" si="11"/>
        <v>87.541619240873843</v>
      </c>
      <c r="T22" s="7">
        <f t="shared" si="4"/>
        <v>350.62485772262153</v>
      </c>
    </row>
    <row r="23" spans="1:26" ht="14.25" customHeight="1">
      <c r="A23" s="6" t="s">
        <v>28</v>
      </c>
      <c r="B23" s="7">
        <v>16690</v>
      </c>
      <c r="C23" s="7">
        <v>60</v>
      </c>
      <c r="D23" s="7">
        <f t="shared" si="0"/>
        <v>17447.916666666668</v>
      </c>
      <c r="E23" s="7">
        <f>VLOOKUP(A23,'2025 Housing Stock Estimate'!A:K,11,FALSE)</f>
        <v>20078.039284643513</v>
      </c>
      <c r="F23" s="7">
        <v>1784</v>
      </c>
      <c r="G23" s="7">
        <v>1057</v>
      </c>
      <c r="H23" s="7">
        <f t="shared" si="1"/>
        <v>17342.739284643514</v>
      </c>
      <c r="I23" s="7">
        <f>VLOOKUP(A23,'Housing Attrition Estimate'!A:O,15,FALSE)</f>
        <v>68.272999999999996</v>
      </c>
      <c r="J23" s="7">
        <f t="shared" si="5"/>
        <v>446.54238202315378</v>
      </c>
      <c r="L23" s="7">
        <f t="shared" si="2"/>
        <v>89.308476404630753</v>
      </c>
      <c r="M23" s="7">
        <f>VLOOKUP(A23,'Building Permits (Avg)'!B:C,2,FALSE)</f>
        <v>139</v>
      </c>
      <c r="N23" s="8">
        <f t="shared" si="6"/>
        <v>0</v>
      </c>
      <c r="O23" s="7">
        <f t="shared" si="7"/>
        <v>139</v>
      </c>
      <c r="P23" s="7">
        <f t="shared" si="8"/>
        <v>139</v>
      </c>
      <c r="Q23" s="7">
        <f t="shared" si="9"/>
        <v>139</v>
      </c>
      <c r="R23" s="7">
        <f t="shared" si="10"/>
        <v>139</v>
      </c>
      <c r="S23" s="7">
        <f t="shared" si="11"/>
        <v>139</v>
      </c>
      <c r="T23" s="7">
        <f t="shared" si="4"/>
        <v>695</v>
      </c>
    </row>
    <row r="24" spans="1:26" ht="14.25" customHeight="1">
      <c r="A24" s="6" t="s">
        <v>29</v>
      </c>
      <c r="B24" s="7">
        <v>62500</v>
      </c>
      <c r="C24" s="7">
        <v>391</v>
      </c>
      <c r="D24" s="7">
        <f t="shared" si="0"/>
        <v>65511.458333333336</v>
      </c>
      <c r="E24" s="7">
        <f>VLOOKUP(A24,'2025 Housing Stock Estimate'!A:K,11,FALSE)</f>
        <v>64688.69295196679</v>
      </c>
      <c r="F24" s="7">
        <v>469</v>
      </c>
      <c r="G24" s="7">
        <v>1807</v>
      </c>
      <c r="H24" s="7">
        <f t="shared" si="1"/>
        <v>62593.392951966787</v>
      </c>
      <c r="I24" s="7">
        <f>VLOOKUP(A24,'Housing Attrition Estimate'!A:O,15,FALSE)</f>
        <v>238.73399999999998</v>
      </c>
      <c r="J24" s="7">
        <f t="shared" si="5"/>
        <v>4111.7353813665486</v>
      </c>
      <c r="L24" s="7">
        <f t="shared" si="2"/>
        <v>822.34707627330977</v>
      </c>
      <c r="M24" s="7">
        <f>VLOOKUP(A24,'Building Permits (Avg)'!B:C,2,FALSE)</f>
        <v>332</v>
      </c>
      <c r="N24" s="8">
        <f t="shared" si="6"/>
        <v>490.34707627330977</v>
      </c>
      <c r="O24" s="7">
        <f t="shared" si="7"/>
        <v>430.06941525466198</v>
      </c>
      <c r="P24" s="7">
        <f t="shared" si="8"/>
        <v>528.13883050932395</v>
      </c>
      <c r="Q24" s="7">
        <f t="shared" si="9"/>
        <v>626.20824576398581</v>
      </c>
      <c r="R24" s="7">
        <f t="shared" si="10"/>
        <v>724.2776610186479</v>
      </c>
      <c r="S24" s="7">
        <f t="shared" si="11"/>
        <v>822.34707627330977</v>
      </c>
      <c r="T24" s="7">
        <f t="shared" si="4"/>
        <v>3131.0412288199295</v>
      </c>
    </row>
    <row r="25" spans="1:26" ht="14.25" customHeight="1">
      <c r="A25" s="6" t="s">
        <v>30</v>
      </c>
      <c r="B25" s="7">
        <v>44080</v>
      </c>
      <c r="C25" s="7">
        <v>532</v>
      </c>
      <c r="D25" s="7">
        <f t="shared" si="0"/>
        <v>46470.833333333336</v>
      </c>
      <c r="E25" s="7">
        <f>VLOOKUP(A25,'2025 Housing Stock Estimate'!A:K,11,FALSE)</f>
        <v>44645.253551991351</v>
      </c>
      <c r="F25" s="7">
        <v>736</v>
      </c>
      <c r="G25" s="7">
        <v>1875</v>
      </c>
      <c r="H25" s="7">
        <f t="shared" si="1"/>
        <v>42221.753551991351</v>
      </c>
      <c r="I25" s="7">
        <f>VLOOKUP(A25,'Housing Attrition Estimate'!A:O,15,FALSE)</f>
        <v>143.78200000000001</v>
      </c>
      <c r="J25" s="7">
        <f t="shared" si="5"/>
        <v>4967.9897813419848</v>
      </c>
      <c r="L25" s="7">
        <f t="shared" si="2"/>
        <v>993.59795626839696</v>
      </c>
      <c r="M25" s="7">
        <f>VLOOKUP(A25,'Building Permits (Avg)'!B:C,2,FALSE)</f>
        <v>282</v>
      </c>
      <c r="N25" s="8">
        <f t="shared" si="6"/>
        <v>711.59795626839696</v>
      </c>
      <c r="O25" s="7">
        <f t="shared" si="7"/>
        <v>424.31959125367939</v>
      </c>
      <c r="P25" s="7">
        <f t="shared" si="8"/>
        <v>566.63918250735878</v>
      </c>
      <c r="Q25" s="7">
        <f t="shared" si="9"/>
        <v>708.95877376103817</v>
      </c>
      <c r="R25" s="7">
        <f t="shared" si="10"/>
        <v>851.27836501471756</v>
      </c>
      <c r="S25" s="7">
        <f t="shared" si="11"/>
        <v>993.59795626839696</v>
      </c>
      <c r="T25" s="7">
        <f t="shared" si="4"/>
        <v>3544.7938688051909</v>
      </c>
    </row>
    <row r="26" spans="1:26" ht="14.25" customHeight="1">
      <c r="A26" s="6" t="s">
        <v>31</v>
      </c>
      <c r="B26" s="7">
        <v>24340</v>
      </c>
      <c r="C26" s="7">
        <v>290</v>
      </c>
      <c r="D26" s="7">
        <f t="shared" si="0"/>
        <v>25656.25</v>
      </c>
      <c r="E26" s="7">
        <f>VLOOKUP(A26,'2025 Housing Stock Estimate'!A:K,11,FALSE)</f>
        <v>57697.528213627651</v>
      </c>
      <c r="F26" s="7">
        <v>29961</v>
      </c>
      <c r="G26" s="7">
        <v>1226</v>
      </c>
      <c r="H26" s="7">
        <f t="shared" si="1"/>
        <v>26633.12821362765</v>
      </c>
      <c r="I26" s="7">
        <f>VLOOKUP(A26,'Housing Attrition Estimate'!A:O,15,FALSE)</f>
        <v>166.46799999999996</v>
      </c>
      <c r="J26" s="7">
        <f t="shared" si="5"/>
        <v>0</v>
      </c>
      <c r="L26" s="7">
        <f t="shared" si="2"/>
        <v>0</v>
      </c>
      <c r="M26" s="7">
        <f>VLOOKUP(A26,'Building Permits (Avg)'!B:C,2,FALSE)</f>
        <v>379</v>
      </c>
      <c r="N26" s="8">
        <f t="shared" si="6"/>
        <v>0</v>
      </c>
      <c r="O26" s="7">
        <f t="shared" si="7"/>
        <v>379</v>
      </c>
      <c r="P26" s="7">
        <f t="shared" si="8"/>
        <v>379</v>
      </c>
      <c r="Q26" s="7">
        <f t="shared" si="9"/>
        <v>379</v>
      </c>
      <c r="R26" s="7">
        <f t="shared" si="10"/>
        <v>379</v>
      </c>
      <c r="S26" s="7">
        <f t="shared" si="11"/>
        <v>379</v>
      </c>
      <c r="T26" s="7">
        <f t="shared" si="4"/>
        <v>1895</v>
      </c>
    </row>
    <row r="27" spans="1:26" ht="14.25" customHeight="1">
      <c r="A27" s="6" t="s">
        <v>32</v>
      </c>
      <c r="B27" s="7">
        <v>253520</v>
      </c>
      <c r="C27" s="7">
        <v>6001</v>
      </c>
      <c r="D27" s="7">
        <f t="shared" si="0"/>
        <v>270334.375</v>
      </c>
      <c r="E27" s="7">
        <f>VLOOKUP(A27,'2025 Housing Stock Estimate'!A:K,11,FALSE)</f>
        <v>297876.92105850059</v>
      </c>
      <c r="F27" s="7">
        <v>454</v>
      </c>
      <c r="G27" s="7">
        <v>29055</v>
      </c>
      <c r="H27" s="7">
        <f t="shared" si="1"/>
        <v>271273.42105850059</v>
      </c>
      <c r="I27" s="7">
        <f>VLOOKUP(A27,'Housing Attrition Estimate'!A:O,15,FALSE)</f>
        <v>1272</v>
      </c>
      <c r="J27" s="7">
        <f t="shared" si="5"/>
        <v>5420.9539414994069</v>
      </c>
      <c r="L27" s="7">
        <f t="shared" si="2"/>
        <v>1084.1907882998814</v>
      </c>
      <c r="M27" s="7">
        <f>VLOOKUP(A27,'Building Permits (Avg)'!B:C,2,FALSE)</f>
        <v>1590</v>
      </c>
      <c r="N27" s="8">
        <f t="shared" si="6"/>
        <v>0</v>
      </c>
      <c r="O27" s="7">
        <f t="shared" si="7"/>
        <v>1590</v>
      </c>
      <c r="P27" s="7">
        <f t="shared" si="8"/>
        <v>1590</v>
      </c>
      <c r="Q27" s="7">
        <f t="shared" si="9"/>
        <v>1590</v>
      </c>
      <c r="R27" s="7">
        <f t="shared" si="10"/>
        <v>1590</v>
      </c>
      <c r="S27" s="7">
        <f t="shared" si="11"/>
        <v>1590</v>
      </c>
      <c r="T27" s="7">
        <f t="shared" si="4"/>
        <v>7950</v>
      </c>
    </row>
    <row r="28" spans="1:26" ht="14.25" customHeight="1"/>
    <row r="29" spans="1:26" ht="14.25" customHeight="1">
      <c r="A29" s="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6"/>
      <c r="V29" s="6"/>
      <c r="W29" s="6"/>
      <c r="X29" s="6"/>
      <c r="Y29" s="6"/>
      <c r="Z29" s="6"/>
    </row>
    <row r="30" spans="1:26" ht="14.25" customHeight="1">
      <c r="A30" s="105">
        <v>1</v>
      </c>
      <c r="B30" s="11" t="s">
        <v>33</v>
      </c>
    </row>
    <row r="31" spans="1:26" ht="14.25" customHeight="1">
      <c r="A31" s="10">
        <v>2</v>
      </c>
      <c r="B31" s="6" t="s">
        <v>34</v>
      </c>
      <c r="L31" s="12"/>
    </row>
    <row r="32" spans="1:26" ht="14.25" customHeight="1">
      <c r="A32" s="10">
        <v>3</v>
      </c>
      <c r="B32" s="6" t="s">
        <v>35</v>
      </c>
    </row>
    <row r="33" spans="1:2" ht="14.25" customHeight="1">
      <c r="A33" s="10">
        <v>4</v>
      </c>
      <c r="B33" s="6" t="s">
        <v>36</v>
      </c>
    </row>
    <row r="34" spans="1:2" ht="14.25" customHeight="1">
      <c r="A34" s="10">
        <v>5</v>
      </c>
      <c r="B34" s="11" t="s">
        <v>37</v>
      </c>
    </row>
    <row r="35" spans="1:2" ht="14.25" customHeight="1">
      <c r="A35" s="10">
        <v>6</v>
      </c>
      <c r="B35" s="6" t="s">
        <v>38</v>
      </c>
    </row>
    <row r="36" spans="1:2" ht="14.25" customHeight="1">
      <c r="A36" s="10">
        <v>7</v>
      </c>
      <c r="B36" s="6" t="s">
        <v>39</v>
      </c>
    </row>
    <row r="37" spans="1:2" ht="14.25" customHeight="1">
      <c r="A37" s="10">
        <v>8</v>
      </c>
      <c r="B37" s="6" t="s">
        <v>40</v>
      </c>
    </row>
    <row r="38" spans="1:2" ht="14.25" customHeight="1">
      <c r="A38" s="10">
        <v>9</v>
      </c>
      <c r="B38" s="6" t="s">
        <v>41</v>
      </c>
    </row>
    <row r="39" spans="1:2" ht="14.25" customHeight="1">
      <c r="A39" s="10"/>
    </row>
    <row r="40" spans="1:2" ht="14.25" customHeight="1">
      <c r="A40" s="10"/>
    </row>
    <row r="41" spans="1:2" ht="14.25" customHeight="1">
      <c r="A41" s="10"/>
    </row>
    <row r="42" spans="1:2" ht="14.25" customHeight="1">
      <c r="A42" s="10"/>
    </row>
    <row r="43" spans="1:2" ht="14.25" customHeight="1">
      <c r="A43" s="10"/>
    </row>
    <row r="44" spans="1:2" ht="14.25" customHeight="1">
      <c r="A44" s="10"/>
    </row>
    <row r="45" spans="1:2" ht="14.25" customHeight="1">
      <c r="A45" s="10"/>
    </row>
    <row r="46" spans="1:2" ht="14.25" customHeight="1">
      <c r="A46" s="10"/>
    </row>
    <row r="47" spans="1:2" ht="14.25" customHeight="1">
      <c r="A47" s="10"/>
    </row>
    <row r="48" spans="1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hyperlinks>
    <hyperlink ref="B30" r:id="rId1" xr:uid="{00000000-0004-0000-0000-000000000000}"/>
    <hyperlink ref="B34" r:id="rId2" xr:uid="{00000000-0004-0000-0000-000001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6"/>
  <sheetViews>
    <sheetView workbookViewId="0">
      <selection activeCell="J20" sqref="J20"/>
    </sheetView>
  </sheetViews>
  <sheetFormatPr defaultColWidth="12.69921875" defaultRowHeight="15" customHeight="1"/>
  <cols>
    <col min="1" max="1" width="32.796875" customWidth="1"/>
    <col min="2" max="2" width="13.69921875" customWidth="1"/>
    <col min="3" max="3" width="21.09765625" customWidth="1"/>
    <col min="4" max="4" width="25.3984375" customWidth="1"/>
    <col min="5" max="5" width="16.296875" customWidth="1"/>
    <col min="6" max="10" width="15.19921875" customWidth="1"/>
    <col min="11" max="26" width="8.69921875" customWidth="1"/>
  </cols>
  <sheetData>
    <row r="1" spans="1:26" ht="69">
      <c r="A1" s="13" t="s">
        <v>42</v>
      </c>
      <c r="B1" s="13" t="s">
        <v>43</v>
      </c>
      <c r="C1" s="14" t="s">
        <v>43</v>
      </c>
      <c r="D1" s="15" t="s">
        <v>44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6" t="s">
        <v>45</v>
      </c>
      <c r="B2" s="6" t="s">
        <v>9</v>
      </c>
      <c r="C2" s="7">
        <v>10355</v>
      </c>
      <c r="D2" s="12">
        <v>0.31560499847607437</v>
      </c>
      <c r="E2" s="7">
        <f>VLOOKUP($B2,'Statewide Housing Targets'!$A:$T,15,FALSE)*$D2</f>
        <v>9.7837549527583061</v>
      </c>
      <c r="F2" s="7">
        <f>VLOOKUP($B2,'Statewide Housing Targets'!$A:$T,16,FALSE)*$D2</f>
        <v>9.7837549527583061</v>
      </c>
      <c r="G2" s="7">
        <f>VLOOKUP($B2,'Statewide Housing Targets'!$A:$T,17,FALSE)*$D2</f>
        <v>9.7837549527583061</v>
      </c>
      <c r="H2" s="7">
        <f>VLOOKUP($B2,'Statewide Housing Targets'!$A:$T,18,FALSE)*$D2</f>
        <v>9.7837549527583061</v>
      </c>
      <c r="I2" s="7">
        <f>VLOOKUP($B2,'Statewide Housing Targets'!$A:$T,19,FALSE)*$D2</f>
        <v>9.7837549527583061</v>
      </c>
      <c r="J2" s="7">
        <f t="shared" ref="J2:J89" si="0">ROUND(E2,0)+ROUND(F2,0)+ROUND(G2,0)+ROUND(H2,0)+ROUND(I2,0)</f>
        <v>50</v>
      </c>
    </row>
    <row r="3" spans="1:26" ht="14.25" customHeight="1">
      <c r="A3" s="6" t="s">
        <v>46</v>
      </c>
      <c r="B3" s="6" t="s">
        <v>9</v>
      </c>
      <c r="C3" s="7">
        <v>3075</v>
      </c>
      <c r="D3" s="12">
        <v>9.372142639439196E-2</v>
      </c>
      <c r="E3" s="7">
        <f>VLOOKUP($B3,'Statewide Housing Targets'!$A:$T,15,FALSE)*$D3</f>
        <v>2.9053642182261505</v>
      </c>
      <c r="F3" s="7">
        <f>VLOOKUP($B3,'Statewide Housing Targets'!$A:$T,16,FALSE)*$D3</f>
        <v>2.9053642182261505</v>
      </c>
      <c r="G3" s="7">
        <f>VLOOKUP($B3,'Statewide Housing Targets'!$A:$T,17,FALSE)*$D3</f>
        <v>2.9053642182261505</v>
      </c>
      <c r="H3" s="7">
        <f>VLOOKUP($B3,'Statewide Housing Targets'!$A:$T,18,FALSE)*$D3</f>
        <v>2.9053642182261505</v>
      </c>
      <c r="I3" s="7">
        <f>VLOOKUP($B3,'Statewide Housing Targets'!$A:$T,19,FALSE)*$D3</f>
        <v>2.9053642182261505</v>
      </c>
      <c r="J3" s="7">
        <f t="shared" si="0"/>
        <v>15</v>
      </c>
    </row>
    <row r="4" spans="1:26" ht="14.25" customHeight="1">
      <c r="A4" s="6" t="s">
        <v>47</v>
      </c>
      <c r="B4" s="6" t="s">
        <v>9</v>
      </c>
      <c r="C4" s="7">
        <v>997</v>
      </c>
      <c r="D4" s="12">
        <v>3.0387077110637001E-2</v>
      </c>
      <c r="E4" s="7">
        <f>VLOOKUP($B4,'Statewide Housing Targets'!$A:$T,15,FALSE)*$D4</f>
        <v>0.94199939042974701</v>
      </c>
      <c r="F4" s="7">
        <f>VLOOKUP($B4,'Statewide Housing Targets'!$A:$T,16,FALSE)*$D4</f>
        <v>0.94199939042974701</v>
      </c>
      <c r="G4" s="7">
        <f>VLOOKUP($B4,'Statewide Housing Targets'!$A:$T,17,FALSE)*$D4</f>
        <v>0.94199939042974701</v>
      </c>
      <c r="H4" s="7">
        <f>VLOOKUP($B4,'Statewide Housing Targets'!$A:$T,18,FALSE)*$D4</f>
        <v>0.94199939042974701</v>
      </c>
      <c r="I4" s="7">
        <f>VLOOKUP($B4,'Statewide Housing Targets'!$A:$T,19,FALSE)*$D4</f>
        <v>0.94199939042974701</v>
      </c>
      <c r="J4" s="7">
        <f t="shared" si="0"/>
        <v>5</v>
      </c>
    </row>
    <row r="5" spans="1:26" ht="15.75" customHeight="1">
      <c r="A5" s="9" t="s">
        <v>48</v>
      </c>
      <c r="B5" s="9" t="s">
        <v>9</v>
      </c>
      <c r="C5" s="16">
        <f>VLOOKUP(B5,'2025 Housing Stock Estimate'!A:C,3,FALSE)-SUM(C2:C4)</f>
        <v>18383</v>
      </c>
      <c r="D5" s="17">
        <f>1-SUM(D2:D4)</f>
        <v>0.56028649801889663</v>
      </c>
      <c r="E5" s="16">
        <f>VLOOKUP($B5,'Statewide Housing Targets'!$A:$T,15,FALSE)*$D5</f>
        <v>17.368881438585795</v>
      </c>
      <c r="F5" s="16">
        <f>VLOOKUP($B5,'Statewide Housing Targets'!$A:$T,16,FALSE)*$D5</f>
        <v>17.368881438585795</v>
      </c>
      <c r="G5" s="16">
        <f>VLOOKUP($B5,'Statewide Housing Targets'!$A:$T,17,FALSE)*$D5</f>
        <v>17.368881438585795</v>
      </c>
      <c r="H5" s="16">
        <f>VLOOKUP($B5,'Statewide Housing Targets'!$A:$T,18,FALSE)*$D5</f>
        <v>17.368881438585795</v>
      </c>
      <c r="I5" s="16">
        <f>VLOOKUP($B5,'Statewide Housing Targets'!$A:$T,19,FALSE)*$D5</f>
        <v>17.368881438585795</v>
      </c>
      <c r="J5" s="16">
        <f t="shared" si="0"/>
        <v>85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6" t="s">
        <v>49</v>
      </c>
      <c r="B6" s="6" t="s">
        <v>10</v>
      </c>
      <c r="C6" s="7">
        <v>19186</v>
      </c>
      <c r="D6" s="12">
        <v>8.1697133829835247E-2</v>
      </c>
      <c r="E6" s="7">
        <f>VLOOKUP($B6,'Statewide Housing Targets'!$A:$T,15,FALSE)*$D6</f>
        <v>184.64787214305909</v>
      </c>
      <c r="F6" s="7">
        <f>VLOOKUP($B6,'Statewide Housing Targets'!$A:$T,16,FALSE)*$D6</f>
        <v>239.88748429965912</v>
      </c>
      <c r="G6" s="7">
        <f>VLOOKUP($B6,'Statewide Housing Targets'!$A:$T,17,FALSE)*$D6</f>
        <v>295.12709645625921</v>
      </c>
      <c r="H6" s="7">
        <f>VLOOKUP($B6,'Statewide Housing Targets'!$A:$T,18,FALSE)*$D6</f>
        <v>350.36670861285921</v>
      </c>
      <c r="I6" s="7">
        <f>VLOOKUP($B6,'Statewide Housing Targets'!$A:$T,19,FALSE)*$D6</f>
        <v>405.60632076945927</v>
      </c>
      <c r="J6" s="7">
        <f t="shared" si="0"/>
        <v>1476</v>
      </c>
    </row>
    <row r="7" spans="1:26" ht="14.25" customHeight="1">
      <c r="A7" s="9" t="s">
        <v>50</v>
      </c>
      <c r="B7" s="9" t="s">
        <v>10</v>
      </c>
      <c r="C7" s="16">
        <f>VLOOKUP(B7,'2025 Housing Stock Estimate'!A:C,3,FALSE)-SUM(C6)</f>
        <v>215657</v>
      </c>
      <c r="D7" s="17">
        <f>1-D6</f>
        <v>0.91830286617016477</v>
      </c>
      <c r="E7" s="16">
        <f>VLOOKUP($B7,'Statewide Housing Targets'!$A:$T,15,FALSE)*$D7</f>
        <v>2075.5032921273687</v>
      </c>
      <c r="F7" s="16">
        <f>VLOOKUP($B7,'Statewide Housing Targets'!$A:$T,16,FALSE)*$D7</f>
        <v>2696.4148442411961</v>
      </c>
      <c r="G7" s="16">
        <f>VLOOKUP($B7,'Statewide Housing Targets'!$A:$T,17,FALSE)*$D7</f>
        <v>3317.3263963550244</v>
      </c>
      <c r="H7" s="16">
        <f>VLOOKUP($B7,'Statewide Housing Targets'!$A:$T,18,FALSE)*$D7</f>
        <v>3938.2379484688518</v>
      </c>
      <c r="I7" s="16">
        <f>VLOOKUP($B7,'Statewide Housing Targets'!$A:$T,19,FALSE)*$D7</f>
        <v>4559.1495005826791</v>
      </c>
      <c r="J7" s="16">
        <f t="shared" si="0"/>
        <v>16586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4.25" customHeight="1">
      <c r="A8" s="6" t="s">
        <v>51</v>
      </c>
      <c r="B8" s="6" t="s">
        <v>12</v>
      </c>
      <c r="C8" s="7">
        <v>2829</v>
      </c>
      <c r="D8" s="12">
        <v>7.8670745272525031E-2</v>
      </c>
      <c r="E8" s="7">
        <f>VLOOKUP($B8,'Statewide Housing Targets'!$A:$T,15,FALSE)*$D8</f>
        <v>14.825909214415471</v>
      </c>
      <c r="F8" s="7">
        <f>VLOOKUP($B8,'Statewide Housing Targets'!$A:$T,16,FALSE)*$D8</f>
        <v>15.491084279776434</v>
      </c>
      <c r="G8" s="7">
        <f>VLOOKUP($B8,'Statewide Housing Targets'!$A:$T,17,FALSE)*$D8</f>
        <v>16.1562593451374</v>
      </c>
      <c r="H8" s="7">
        <f>VLOOKUP($B8,'Statewide Housing Targets'!$A:$T,18,FALSE)*$D8</f>
        <v>16.821434410498362</v>
      </c>
      <c r="I8" s="7">
        <f>VLOOKUP($B8,'Statewide Housing Targets'!$A:$T,19,FALSE)*$D8</f>
        <v>17.486609475859328</v>
      </c>
      <c r="J8" s="7">
        <f t="shared" si="0"/>
        <v>80</v>
      </c>
    </row>
    <row r="9" spans="1:26" ht="14.25" customHeight="1">
      <c r="A9" s="6" t="s">
        <v>52</v>
      </c>
      <c r="B9" s="6" t="s">
        <v>12</v>
      </c>
      <c r="C9" s="7">
        <v>1106</v>
      </c>
      <c r="D9" s="12">
        <v>3.0756395995550613E-2</v>
      </c>
      <c r="E9" s="7">
        <f>VLOOKUP($B9,'Statewide Housing Targets'!$A:$T,15,FALSE)*$D9</f>
        <v>5.7962020470638072</v>
      </c>
      <c r="F9" s="7">
        <f>VLOOKUP($B9,'Statewide Housing Targets'!$A:$T,16,FALSE)*$D9</f>
        <v>6.056252814928504</v>
      </c>
      <c r="G9" s="7">
        <f>VLOOKUP($B9,'Statewide Housing Targets'!$A:$T,17,FALSE)*$D9</f>
        <v>6.3163035827932008</v>
      </c>
      <c r="H9" s="7">
        <f>VLOOKUP($B9,'Statewide Housing Targets'!$A:$T,18,FALSE)*$D9</f>
        <v>6.5763543506578968</v>
      </c>
      <c r="I9" s="7">
        <f>VLOOKUP($B9,'Statewide Housing Targets'!$A:$T,19,FALSE)*$D9</f>
        <v>6.8364051185225945</v>
      </c>
      <c r="J9" s="7">
        <f t="shared" si="0"/>
        <v>32</v>
      </c>
    </row>
    <row r="10" spans="1:26" ht="14.25" customHeight="1">
      <c r="A10" s="9" t="s">
        <v>53</v>
      </c>
      <c r="B10" s="9" t="s">
        <v>12</v>
      </c>
      <c r="C10" s="16">
        <f>VLOOKUP(B10,'2025 Housing Stock Estimate'!A:C,3,FALSE)-SUM(C8:C9)</f>
        <v>32025</v>
      </c>
      <c r="D10" s="17">
        <f>1-SUM(D8:D9)</f>
        <v>0.89057285873192438</v>
      </c>
      <c r="E10" s="16">
        <f>VLOOKUP($B10,'Statewide Housing Targets'!$A:$T,15,FALSE)*$D10</f>
        <v>167.83306560327165</v>
      </c>
      <c r="F10" s="16">
        <f>VLOOKUP($B10,'Statewide Housing Targets'!$A:$T,16,FALSE)*$D10</f>
        <v>175.36301663479685</v>
      </c>
      <c r="G10" s="16">
        <f>VLOOKUP($B10,'Statewide Housing Targets'!$A:$T,17,FALSE)*$D10</f>
        <v>182.89296766632211</v>
      </c>
      <c r="H10" s="16">
        <f>VLOOKUP($B10,'Statewide Housing Targets'!$A:$T,18,FALSE)*$D10</f>
        <v>190.42291869784734</v>
      </c>
      <c r="I10" s="16">
        <f>VLOOKUP($B10,'Statewide Housing Targets'!$A:$T,19,FALSE)*$D10</f>
        <v>197.95286972937257</v>
      </c>
      <c r="J10" s="16">
        <f t="shared" si="0"/>
        <v>914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>
      <c r="A11" s="6" t="s">
        <v>54</v>
      </c>
      <c r="B11" s="6" t="s">
        <v>13</v>
      </c>
      <c r="C11" s="7">
        <v>1751</v>
      </c>
      <c r="D11" s="12">
        <v>0.1295501627700503</v>
      </c>
      <c r="E11" s="7">
        <f>VLOOKUP($B11,'Statewide Housing Targets'!$A:$T,15,FALSE)*$D11</f>
        <v>13.380455633103601</v>
      </c>
      <c r="F11" s="7">
        <f>VLOOKUP($B11,'Statewide Housing Targets'!$A:$T,16,FALSE)*$D11</f>
        <v>17.30374938399353</v>
      </c>
      <c r="G11" s="7">
        <f>VLOOKUP($B11,'Statewide Housing Targets'!$A:$T,17,FALSE)*$D11</f>
        <v>21.227043134883463</v>
      </c>
      <c r="H11" s="7">
        <f>VLOOKUP($B11,'Statewide Housing Targets'!$A:$T,18,FALSE)*$D11</f>
        <v>25.150336885773392</v>
      </c>
      <c r="I11" s="7">
        <f>VLOOKUP($B11,'Statewide Housing Targets'!$A:$T,19,FALSE)*$D11</f>
        <v>29.073630636663317</v>
      </c>
      <c r="J11" s="7">
        <f t="shared" si="0"/>
        <v>105</v>
      </c>
    </row>
    <row r="12" spans="1:26" ht="14.25" customHeight="1">
      <c r="A12" s="6" t="s">
        <v>55</v>
      </c>
      <c r="B12" s="6" t="s">
        <v>13</v>
      </c>
      <c r="C12" s="7">
        <v>1185</v>
      </c>
      <c r="D12" s="12">
        <v>8.7673868008286471E-2</v>
      </c>
      <c r="E12" s="7">
        <f>VLOOKUP($B12,'Statewide Housing Targets'!$A:$T,15,FALSE)*$D12</f>
        <v>9.0553054969890177</v>
      </c>
      <c r="F12" s="7">
        <f>VLOOKUP($B12,'Statewide Housing Targets'!$A:$T,16,FALSE)*$D12</f>
        <v>11.710418629373121</v>
      </c>
      <c r="G12" s="7">
        <f>VLOOKUP($B12,'Statewide Housing Targets'!$A:$T,17,FALSE)*$D12</f>
        <v>14.365531761757227</v>
      </c>
      <c r="H12" s="7">
        <f>VLOOKUP($B12,'Statewide Housing Targets'!$A:$T,18,FALSE)*$D12</f>
        <v>17.020644894141331</v>
      </c>
      <c r="I12" s="7">
        <f>VLOOKUP($B12,'Statewide Housing Targets'!$A:$T,19,FALSE)*$D12</f>
        <v>19.675758026525433</v>
      </c>
      <c r="J12" s="7">
        <f t="shared" si="0"/>
        <v>72</v>
      </c>
    </row>
    <row r="13" spans="1:26" ht="14.25" customHeight="1">
      <c r="A13" s="6" t="s">
        <v>56</v>
      </c>
      <c r="B13" s="6" t="s">
        <v>13</v>
      </c>
      <c r="C13" s="7">
        <v>971</v>
      </c>
      <c r="D13" s="12">
        <v>7.1840781296241496E-2</v>
      </c>
      <c r="E13" s="7">
        <f>VLOOKUP($B13,'Statewide Housing Targets'!$A:$T,15,FALSE)*$D13</f>
        <v>7.4200013819209589</v>
      </c>
      <c r="F13" s="7">
        <f>VLOOKUP($B13,'Statewide Housing Targets'!$A:$T,16,FALSE)*$D13</f>
        <v>9.5956257292162892</v>
      </c>
      <c r="G13" s="7">
        <f>VLOOKUP($B13,'Statewide Housing Targets'!$A:$T,17,FALSE)*$D13</f>
        <v>11.771250076511619</v>
      </c>
      <c r="H13" s="7">
        <f>VLOOKUP($B13,'Statewide Housing Targets'!$A:$T,18,FALSE)*$D13</f>
        <v>13.94687442380695</v>
      </c>
      <c r="I13" s="7">
        <f>VLOOKUP($B13,'Statewide Housing Targets'!$A:$T,19,FALSE)*$D13</f>
        <v>16.122498771102276</v>
      </c>
      <c r="J13" s="7">
        <f t="shared" si="0"/>
        <v>59</v>
      </c>
    </row>
    <row r="14" spans="1:26" ht="14.25" customHeight="1">
      <c r="A14" s="6" t="s">
        <v>57</v>
      </c>
      <c r="B14" s="6" t="s">
        <v>13</v>
      </c>
      <c r="C14" s="7">
        <v>671</v>
      </c>
      <c r="D14" s="12">
        <v>4.9644865344776558E-2</v>
      </c>
      <c r="E14" s="7">
        <f>VLOOKUP($B14,'Statewide Housing Targets'!$A:$T,15,FALSE)*$D14</f>
        <v>5.1275189776199408</v>
      </c>
      <c r="F14" s="7">
        <f>VLOOKUP($B14,'Statewide Housing Targets'!$A:$T,16,FALSE)*$D14</f>
        <v>6.6309627850711941</v>
      </c>
      <c r="G14" s="7">
        <f>VLOOKUP($B14,'Statewide Housing Targets'!$A:$T,17,FALSE)*$D14</f>
        <v>8.1344065925224456</v>
      </c>
      <c r="H14" s="7">
        <f>VLOOKUP($B14,'Statewide Housing Targets'!$A:$T,18,FALSE)*$D14</f>
        <v>9.6378503999736989</v>
      </c>
      <c r="I14" s="7">
        <f>VLOOKUP($B14,'Statewide Housing Targets'!$A:$T,19,FALSE)*$D14</f>
        <v>11.14129420742495</v>
      </c>
      <c r="J14" s="7">
        <f t="shared" si="0"/>
        <v>41</v>
      </c>
    </row>
    <row r="15" spans="1:26" ht="14.25" customHeight="1">
      <c r="A15" s="9" t="s">
        <v>58</v>
      </c>
      <c r="B15" s="9" t="s">
        <v>13</v>
      </c>
      <c r="C15" s="16">
        <f>VLOOKUP(B15,'2025 Housing Stock Estimate'!A:C,3,FALSE)-SUM(C11:C14)</f>
        <v>8938</v>
      </c>
      <c r="D15" s="17">
        <f>1-SUM(D11:D14)</f>
        <v>0.66129032258064524</v>
      </c>
      <c r="E15" s="16">
        <f>VLOOKUP($B15,'Statewide Housing Targets'!$A:$T,15,FALSE)*$D15</f>
        <v>68.300692432141645</v>
      </c>
      <c r="F15" s="16">
        <f>VLOOKUP($B15,'Statewide Housing Targets'!$A:$T,16,FALSE)*$D15</f>
        <v>88.327191315896187</v>
      </c>
      <c r="G15" s="16">
        <f>VLOOKUP($B15,'Statewide Housing Targets'!$A:$T,17,FALSE)*$D15</f>
        <v>108.35369019965073</v>
      </c>
      <c r="H15" s="16">
        <f>VLOOKUP($B15,'Statewide Housing Targets'!$A:$T,18,FALSE)*$D15</f>
        <v>128.38018908340527</v>
      </c>
      <c r="I15" s="16">
        <f>VLOOKUP($B15,'Statewide Housing Targets'!$A:$T,19,FALSE)*$D15</f>
        <v>148.4066879671598</v>
      </c>
      <c r="J15" s="16">
        <f t="shared" si="0"/>
        <v>540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>
      <c r="A16" s="6" t="s">
        <v>59</v>
      </c>
      <c r="B16" s="6" t="s">
        <v>14</v>
      </c>
      <c r="C16" s="7">
        <v>2881</v>
      </c>
      <c r="D16" s="12">
        <v>4.3541342360995661E-2</v>
      </c>
      <c r="E16" s="7">
        <f>VLOOKUP($B16,'Statewide Housing Targets'!$A:$T,15,FALSE)*$D16</f>
        <v>20.466797153783386</v>
      </c>
      <c r="F16" s="7">
        <f>VLOOKUP($B16,'Statewide Housing Targets'!$A:$T,16,FALSE)*$D16</f>
        <v>26.260161931911231</v>
      </c>
      <c r="G16" s="7">
        <f>VLOOKUP($B16,'Statewide Housing Targets'!$A:$T,17,FALSE)*$D16</f>
        <v>32.053526710039073</v>
      </c>
      <c r="H16" s="7">
        <f>VLOOKUP($B16,'Statewide Housing Targets'!$A:$T,18,FALSE)*$D16</f>
        <v>37.846891488166918</v>
      </c>
      <c r="I16" s="7">
        <f>VLOOKUP($B16,'Statewide Housing Targets'!$A:$T,19,FALSE)*$D16</f>
        <v>43.64025626629477</v>
      </c>
      <c r="J16" s="7">
        <f t="shared" si="0"/>
        <v>160</v>
      </c>
    </row>
    <row r="17" spans="1:10" ht="14.25" customHeight="1">
      <c r="A17" s="6" t="s">
        <v>60</v>
      </c>
      <c r="B17" s="6" t="s">
        <v>14</v>
      </c>
      <c r="C17" s="7">
        <v>2052</v>
      </c>
      <c r="D17" s="12">
        <v>3.101243822449257E-2</v>
      </c>
      <c r="E17" s="7">
        <f>VLOOKUP($B17,'Statewide Housing Targets'!$A:$T,15,FALSE)*$D17</f>
        <v>14.577531329248005</v>
      </c>
      <c r="F17" s="7">
        <f>VLOOKUP($B17,'Statewide Housing Targets'!$A:$T,16,FALSE)*$D17</f>
        <v>18.703870976842015</v>
      </c>
      <c r="G17" s="7">
        <f>VLOOKUP($B17,'Statewide Housing Targets'!$A:$T,17,FALSE)*$D17</f>
        <v>22.83021062443602</v>
      </c>
      <c r="H17" s="7">
        <f>VLOOKUP($B17,'Statewide Housing Targets'!$A:$T,18,FALSE)*$D17</f>
        <v>26.956550272030032</v>
      </c>
      <c r="I17" s="7">
        <f>VLOOKUP($B17,'Statewide Housing Targets'!$A:$T,19,FALSE)*$D17</f>
        <v>31.082889919624041</v>
      </c>
      <c r="J17" s="7">
        <f t="shared" si="0"/>
        <v>115</v>
      </c>
    </row>
    <row r="18" spans="1:10" ht="14.25" customHeight="1">
      <c r="A18" s="6" t="s">
        <v>61</v>
      </c>
      <c r="B18" s="6" t="s">
        <v>14</v>
      </c>
      <c r="C18" s="7">
        <v>2152</v>
      </c>
      <c r="D18" s="12">
        <v>3.2523765623346988E-2</v>
      </c>
      <c r="E18" s="7">
        <f>VLOOKUP($B18,'Statewide Housing Targets'!$A:$T,15,FALSE)*$D18</f>
        <v>15.287937339445278</v>
      </c>
      <c r="F18" s="7">
        <f>VLOOKUP($B18,'Statewide Housing Targets'!$A:$T,16,FALSE)*$D18</f>
        <v>19.615365663822622</v>
      </c>
      <c r="G18" s="7">
        <f>VLOOKUP($B18,'Statewide Housing Targets'!$A:$T,17,FALSE)*$D18</f>
        <v>23.942793988199963</v>
      </c>
      <c r="H18" s="7">
        <f>VLOOKUP($B18,'Statewide Housing Targets'!$A:$T,18,FALSE)*$D18</f>
        <v>28.270222312577307</v>
      </c>
      <c r="I18" s="7">
        <f>VLOOKUP($B18,'Statewide Housing Targets'!$A:$T,19,FALSE)*$D18</f>
        <v>32.597650636954654</v>
      </c>
      <c r="J18" s="7">
        <f t="shared" si="0"/>
        <v>120</v>
      </c>
    </row>
    <row r="19" spans="1:10" ht="14.25" customHeight="1">
      <c r="A19" s="6" t="s">
        <v>62</v>
      </c>
      <c r="B19" s="6" t="s">
        <v>14</v>
      </c>
      <c r="C19" s="7">
        <v>552</v>
      </c>
      <c r="D19" s="12">
        <v>8.3425272416763636E-3</v>
      </c>
      <c r="E19" s="7">
        <f>VLOOKUP($B19,'Statewide Housing Targets'!$A:$T,15,FALSE)*$D19</f>
        <v>3.921441176288937</v>
      </c>
      <c r="F19" s="7">
        <f>VLOOKUP($B19,'Statewide Housing Targets'!$A:$T,16,FALSE)*$D19</f>
        <v>5.0314506721329399</v>
      </c>
      <c r="G19" s="7">
        <f>VLOOKUP($B19,'Statewide Housing Targets'!$A:$T,17,FALSE)*$D19</f>
        <v>6.1414601679769412</v>
      </c>
      <c r="H19" s="7">
        <f>VLOOKUP($B19,'Statewide Housing Targets'!$A:$T,18,FALSE)*$D19</f>
        <v>7.2514696638209442</v>
      </c>
      <c r="I19" s="7">
        <f>VLOOKUP($B19,'Statewide Housing Targets'!$A:$T,19,FALSE)*$D19</f>
        <v>8.3614791596649471</v>
      </c>
      <c r="J19" s="7">
        <f t="shared" si="0"/>
        <v>30</v>
      </c>
    </row>
    <row r="20" spans="1:10" ht="14.25" customHeight="1">
      <c r="A20" s="6" t="s">
        <v>63</v>
      </c>
      <c r="B20" s="6" t="s">
        <v>14</v>
      </c>
      <c r="C20" s="7">
        <v>1601</v>
      </c>
      <c r="D20" s="12">
        <v>2.4196351655659164E-2</v>
      </c>
      <c r="E20" s="7">
        <f>VLOOKUP($B20,'Statewide Housing Targets'!$A:$T,15,FALSE)*$D20</f>
        <v>11.373600223258313</v>
      </c>
      <c r="F20" s="7">
        <f>VLOOKUP($B20,'Statewide Housing Targets'!$A:$T,16,FALSE)*$D20</f>
        <v>14.593029938559486</v>
      </c>
      <c r="G20" s="7">
        <f>VLOOKUP($B20,'Statewide Housing Targets'!$A:$T,17,FALSE)*$D20</f>
        <v>17.812459653860657</v>
      </c>
      <c r="H20" s="7">
        <f>VLOOKUP($B20,'Statewide Housing Targets'!$A:$T,18,FALSE)*$D20</f>
        <v>21.031889369161831</v>
      </c>
      <c r="I20" s="7">
        <f>VLOOKUP($B20,'Statewide Housing Targets'!$A:$T,19,FALSE)*$D20</f>
        <v>24.251319084463006</v>
      </c>
      <c r="J20" s="7">
        <f t="shared" si="0"/>
        <v>89</v>
      </c>
    </row>
    <row r="21" spans="1:10" ht="14.25" customHeight="1">
      <c r="A21" s="6" t="s">
        <v>64</v>
      </c>
      <c r="B21" s="6" t="s">
        <v>14</v>
      </c>
      <c r="C21" s="7">
        <v>2960</v>
      </c>
      <c r="D21" s="12">
        <v>4.4735291006090652E-2</v>
      </c>
      <c r="E21" s="7">
        <f>VLOOKUP($B21,'Statewide Housing Targets'!$A:$T,15,FALSE)*$D21</f>
        <v>21.028017901839231</v>
      </c>
      <c r="F21" s="7">
        <f>VLOOKUP($B21,'Statewide Housing Targets'!$A:$T,16,FALSE)*$D21</f>
        <v>26.980242734625911</v>
      </c>
      <c r="G21" s="7">
        <f>VLOOKUP($B21,'Statewide Housing Targets'!$A:$T,17,FALSE)*$D21</f>
        <v>32.932467567412587</v>
      </c>
      <c r="H21" s="7">
        <f>VLOOKUP($B21,'Statewide Housing Targets'!$A:$T,18,FALSE)*$D21</f>
        <v>38.88469240019927</v>
      </c>
      <c r="I21" s="7">
        <f>VLOOKUP($B21,'Statewide Housing Targets'!$A:$T,19,FALSE)*$D21</f>
        <v>44.836917232985954</v>
      </c>
      <c r="J21" s="7">
        <f t="shared" si="0"/>
        <v>165</v>
      </c>
    </row>
    <row r="22" spans="1:10" ht="14.25" customHeight="1">
      <c r="A22" s="6" t="s">
        <v>65</v>
      </c>
      <c r="B22" s="6" t="s">
        <v>14</v>
      </c>
      <c r="C22" s="7">
        <v>8345</v>
      </c>
      <c r="D22" s="12">
        <v>0.12612027143440083</v>
      </c>
      <c r="E22" s="7">
        <f>VLOOKUP($B22,'Statewide Housing Targets'!$A:$T,15,FALSE)*$D22</f>
        <v>59.283381550962282</v>
      </c>
      <c r="F22" s="7">
        <f>VLOOKUP($B22,'Statewide Housing Targets'!$A:$T,16,FALSE)*$D22</f>
        <v>76.064231628531488</v>
      </c>
      <c r="G22" s="7">
        <f>VLOOKUP($B22,'Statewide Housing Targets'!$A:$T,17,FALSE)*$D22</f>
        <v>92.845081706100686</v>
      </c>
      <c r="H22" s="7">
        <f>VLOOKUP($B22,'Statewide Housing Targets'!$A:$T,18,FALSE)*$D22</f>
        <v>109.62593178366988</v>
      </c>
      <c r="I22" s="7">
        <f>VLOOKUP($B22,'Statewide Housing Targets'!$A:$T,19,FALSE)*$D22</f>
        <v>126.4067818612391</v>
      </c>
      <c r="J22" s="7">
        <f t="shared" si="0"/>
        <v>464</v>
      </c>
    </row>
    <row r="23" spans="1:10" ht="14.25" customHeight="1">
      <c r="A23" s="18" t="s">
        <v>66</v>
      </c>
      <c r="B23" s="18" t="s">
        <v>14</v>
      </c>
      <c r="C23" s="16">
        <f>VLOOKUP(B23,'2025 Housing Stock Estimate'!A:C,3,FALSE)-SUM(C16:C22)</f>
        <v>45624</v>
      </c>
      <c r="D23" s="17">
        <f>1-SUM(D16:D22)</f>
        <v>0.68952801245333772</v>
      </c>
      <c r="E23" s="16">
        <f>VLOOKUP($B23,'Statewide Housing Targets'!$A:$T,15,FALSE)*$D23</f>
        <v>324.115638092403</v>
      </c>
      <c r="F23" s="16">
        <f>VLOOKUP($B23,'Statewide Housing Targets'!$A:$T,16,FALSE)*$D23</f>
        <v>415.86033598803124</v>
      </c>
      <c r="G23" s="16">
        <f>VLOOKUP($B23,'Statewide Housing Targets'!$A:$T,17,FALSE)*$D23</f>
        <v>507.60503388365936</v>
      </c>
      <c r="H23" s="16">
        <f>VLOOKUP($B23,'Statewide Housing Targets'!$A:$T,18,FALSE)*$D23</f>
        <v>599.34973177928759</v>
      </c>
      <c r="I23" s="16">
        <f>VLOOKUP($B23,'Statewide Housing Targets'!$A:$T,19,FALSE)*$D23</f>
        <v>691.09442967491577</v>
      </c>
      <c r="J23" s="16">
        <f t="shared" si="0"/>
        <v>2538</v>
      </c>
    </row>
    <row r="24" spans="1:10" ht="14.25" customHeight="1">
      <c r="A24" s="6" t="s">
        <v>67</v>
      </c>
      <c r="B24" s="6" t="s">
        <v>15</v>
      </c>
      <c r="C24" s="7">
        <v>794</v>
      </c>
      <c r="D24" s="12">
        <v>1.7980479630426413E-2</v>
      </c>
      <c r="E24" s="7">
        <f>VLOOKUP($B24,'Statewide Housing Targets'!$A:$T,15,FALSE)*$D24</f>
        <v>7.573914150248469</v>
      </c>
      <c r="F24" s="7">
        <f>VLOOKUP($B24,'Statewide Housing Targets'!$A:$T,16,FALSE)*$D24</f>
        <v>9.2861919409779272</v>
      </c>
      <c r="G24" s="7">
        <f>VLOOKUP($B24,'Statewide Housing Targets'!$A:$T,17,FALSE)*$D24</f>
        <v>10.998469731707386</v>
      </c>
      <c r="H24" s="7">
        <f>VLOOKUP($B24,'Statewide Housing Targets'!$A:$T,18,FALSE)*$D24</f>
        <v>12.710747522436845</v>
      </c>
      <c r="I24" s="7">
        <f>VLOOKUP($B24,'Statewide Housing Targets'!$A:$T,19,FALSE)*$D24</f>
        <v>14.423025313166303</v>
      </c>
      <c r="J24" s="7">
        <f t="shared" si="0"/>
        <v>55</v>
      </c>
    </row>
    <row r="25" spans="1:10" ht="14.25" customHeight="1">
      <c r="A25" s="6" t="s">
        <v>68</v>
      </c>
      <c r="B25" s="6" t="s">
        <v>15</v>
      </c>
      <c r="C25" s="7">
        <v>6234</v>
      </c>
      <c r="D25" s="12">
        <v>0.14117167508322198</v>
      </c>
      <c r="E25" s="7">
        <f>VLOOKUP($B25,'Statewide Housing Targets'!$A:$T,15,FALSE)*$D25</f>
        <v>59.465718907618331</v>
      </c>
      <c r="F25" s="7">
        <f>VLOOKUP($B25,'Statewide Housing Targets'!$A:$T,16,FALSE)*$D25</f>
        <v>72.909471738106291</v>
      </c>
      <c r="G25" s="7">
        <f>VLOOKUP($B25,'Statewide Housing Targets'!$A:$T,17,FALSE)*$D25</f>
        <v>86.353224568594257</v>
      </c>
      <c r="H25" s="7">
        <f>VLOOKUP($B25,'Statewide Housing Targets'!$A:$T,18,FALSE)*$D25</f>
        <v>99.796977399082223</v>
      </c>
      <c r="I25" s="7">
        <f>VLOOKUP($B25,'Statewide Housing Targets'!$A:$T,19,FALSE)*$D25</f>
        <v>113.24073022957019</v>
      </c>
      <c r="J25" s="7">
        <f t="shared" si="0"/>
        <v>431</v>
      </c>
    </row>
    <row r="26" spans="1:10" ht="14.25" customHeight="1">
      <c r="A26" s="6" t="s">
        <v>69</v>
      </c>
      <c r="B26" s="6" t="s">
        <v>15</v>
      </c>
      <c r="C26" s="7">
        <v>1990</v>
      </c>
      <c r="D26" s="12">
        <v>4.5064426277768972E-2</v>
      </c>
      <c r="E26" s="7">
        <f>VLOOKUP($B26,'Statewide Housing Targets'!$A:$T,15,FALSE)*$D26</f>
        <v>18.982480049111405</v>
      </c>
      <c r="F26" s="7">
        <f>VLOOKUP($B26,'Statewide Housing Targets'!$A:$T,16,FALSE)*$D26</f>
        <v>23.273957131670123</v>
      </c>
      <c r="G26" s="7">
        <f>VLOOKUP($B26,'Statewide Housing Targets'!$A:$T,17,FALSE)*$D26</f>
        <v>27.565434214228841</v>
      </c>
      <c r="H26" s="7">
        <f>VLOOKUP($B26,'Statewide Housing Targets'!$A:$T,18,FALSE)*$D26</f>
        <v>31.856911296787562</v>
      </c>
      <c r="I26" s="7">
        <f>VLOOKUP($B26,'Statewide Housing Targets'!$A:$T,19,FALSE)*$D26</f>
        <v>36.148388379346279</v>
      </c>
      <c r="J26" s="7">
        <f t="shared" si="0"/>
        <v>138</v>
      </c>
    </row>
    <row r="27" spans="1:10" ht="14.25" customHeight="1">
      <c r="A27" s="6" t="s">
        <v>70</v>
      </c>
      <c r="B27" s="6" t="s">
        <v>15</v>
      </c>
      <c r="C27" s="7">
        <v>1821</v>
      </c>
      <c r="D27" s="12">
        <v>4.1237346860209696E-2</v>
      </c>
      <c r="E27" s="7">
        <f>VLOOKUP($B27,'Statewide Housing Targets'!$A:$T,15,FALSE)*$D27</f>
        <v>17.37040008514164</v>
      </c>
      <c r="F27" s="7">
        <f>VLOOKUP($B27,'Statewide Housing Targets'!$A:$T,16,FALSE)*$D27</f>
        <v>21.297425093854919</v>
      </c>
      <c r="G27" s="7">
        <f>VLOOKUP($B27,'Statewide Housing Targets'!$A:$T,17,FALSE)*$D27</f>
        <v>25.224450102568198</v>
      </c>
      <c r="H27" s="7">
        <f>VLOOKUP($B27,'Statewide Housing Targets'!$A:$T,18,FALSE)*$D27</f>
        <v>29.151475111281481</v>
      </c>
      <c r="I27" s="7">
        <f>VLOOKUP($B27,'Statewide Housing Targets'!$A:$T,19,FALSE)*$D27</f>
        <v>33.078500119994757</v>
      </c>
      <c r="J27" s="7">
        <f t="shared" si="0"/>
        <v>125</v>
      </c>
    </row>
    <row r="28" spans="1:10" ht="14.25" customHeight="1">
      <c r="A28" s="6" t="s">
        <v>71</v>
      </c>
      <c r="B28" s="6" t="s">
        <v>15</v>
      </c>
      <c r="C28" s="7">
        <v>1094</v>
      </c>
      <c r="D28" s="12">
        <v>2.477411173260264E-2</v>
      </c>
      <c r="E28" s="7">
        <f>VLOOKUP($B28,'Statewide Housing Targets'!$A:$T,15,FALSE)*$D28</f>
        <v>10.435594559662249</v>
      </c>
      <c r="F28" s="7">
        <f>VLOOKUP($B28,'Statewide Housing Targets'!$A:$T,16,FALSE)*$D28</f>
        <v>12.794828694496037</v>
      </c>
      <c r="G28" s="7">
        <f>VLOOKUP($B28,'Statewide Housing Targets'!$A:$T,17,FALSE)*$D28</f>
        <v>15.154062829329824</v>
      </c>
      <c r="H28" s="7">
        <f>VLOOKUP($B28,'Statewide Housing Targets'!$A:$T,18,FALSE)*$D28</f>
        <v>17.513296964163612</v>
      </c>
      <c r="I28" s="7">
        <f>VLOOKUP($B28,'Statewide Housing Targets'!$A:$T,19,FALSE)*$D28</f>
        <v>19.872531098997399</v>
      </c>
      <c r="J28" s="7">
        <f t="shared" si="0"/>
        <v>76</v>
      </c>
    </row>
    <row r="29" spans="1:10" ht="14.25" customHeight="1">
      <c r="A29" s="18" t="s">
        <v>72</v>
      </c>
      <c r="B29" s="18" t="s">
        <v>15</v>
      </c>
      <c r="C29" s="16">
        <f>VLOOKUP(B29,'2025 Housing Stock Estimate'!A:C,3,FALSE)-SUM(C24:C28)</f>
        <v>32226</v>
      </c>
      <c r="D29" s="17">
        <f>1-SUM(D24:D28)</f>
        <v>0.7297719604157703</v>
      </c>
      <c r="E29" s="16">
        <f>VLOOKUP($B29,'Statewide Housing Targets'!$A:$T,15,FALSE)*$D29</f>
        <v>307.40170957922817</v>
      </c>
      <c r="F29" s="16">
        <f>VLOOKUP($B29,'Statewide Housing Targets'!$A:$T,16,FALSE)*$D29</f>
        <v>376.89776006291527</v>
      </c>
      <c r="G29" s="16">
        <f>VLOOKUP($B29,'Statewide Housing Targets'!$A:$T,17,FALSE)*$D29</f>
        <v>446.39381054660231</v>
      </c>
      <c r="H29" s="16">
        <f>VLOOKUP($B29,'Statewide Housing Targets'!$A:$T,18,FALSE)*$D29</f>
        <v>515.88986103028935</v>
      </c>
      <c r="I29" s="16">
        <f>VLOOKUP($B29,'Statewide Housing Targets'!$A:$T,19,FALSE)*$D29</f>
        <v>585.38591151397645</v>
      </c>
      <c r="J29" s="16">
        <f t="shared" si="0"/>
        <v>2231</v>
      </c>
    </row>
    <row r="30" spans="1:10" ht="14.25" customHeight="1">
      <c r="A30" s="6" t="s">
        <v>73</v>
      </c>
      <c r="B30" s="6" t="s">
        <v>16</v>
      </c>
      <c r="C30" s="7">
        <v>1625</v>
      </c>
      <c r="D30" s="12">
        <v>2.5771969612865368E-2</v>
      </c>
      <c r="E30" s="7">
        <f>VLOOKUP($B30,'Statewide Housing Targets'!$A:$T,15,FALSE)*$D30</f>
        <v>27.644543119069503</v>
      </c>
      <c r="F30" s="7">
        <f>VLOOKUP($B30,'Statewide Housing Targets'!$A:$T,16,FALSE)*$D30</f>
        <v>27.841938600437388</v>
      </c>
      <c r="G30" s="7">
        <f>VLOOKUP($B30,'Statewide Housing Targets'!$A:$T,17,FALSE)*$D30</f>
        <v>28.039334081805276</v>
      </c>
      <c r="H30" s="7">
        <f>VLOOKUP($B30,'Statewide Housing Targets'!$A:$T,18,FALSE)*$D30</f>
        <v>28.23672956317316</v>
      </c>
      <c r="I30" s="7">
        <f>VLOOKUP($B30,'Statewide Housing Targets'!$A:$T,19,FALSE)*$D30</f>
        <v>28.434125044541048</v>
      </c>
      <c r="J30" s="7">
        <f t="shared" si="0"/>
        <v>140</v>
      </c>
    </row>
    <row r="31" spans="1:10" ht="14.25" customHeight="1">
      <c r="A31" s="6" t="s">
        <v>74</v>
      </c>
      <c r="B31" s="6" t="s">
        <v>16</v>
      </c>
      <c r="C31" s="7">
        <v>3961</v>
      </c>
      <c r="D31" s="12">
        <v>6.2820167160959825E-2</v>
      </c>
      <c r="E31" s="7">
        <f>VLOOKUP($B31,'Statewide Housing Targets'!$A:$T,15,FALSE)*$D31</f>
        <v>67.384637104390336</v>
      </c>
      <c r="F31" s="7">
        <f>VLOOKUP($B31,'Statewide Housing Targets'!$A:$T,16,FALSE)*$D31</f>
        <v>67.865796182358451</v>
      </c>
      <c r="G31" s="7">
        <f>VLOOKUP($B31,'Statewide Housing Targets'!$A:$T,17,FALSE)*$D31</f>
        <v>68.346955260326581</v>
      </c>
      <c r="H31" s="7">
        <f>VLOOKUP($B31,'Statewide Housing Targets'!$A:$T,18,FALSE)*$D31</f>
        <v>68.828114338294696</v>
      </c>
      <c r="I31" s="7">
        <f>VLOOKUP($B31,'Statewide Housing Targets'!$A:$T,19,FALSE)*$D31</f>
        <v>69.309273416262812</v>
      </c>
      <c r="J31" s="7">
        <f t="shared" si="0"/>
        <v>341</v>
      </c>
    </row>
    <row r="32" spans="1:10" ht="14.25" customHeight="1">
      <c r="A32" s="18" t="s">
        <v>75</v>
      </c>
      <c r="B32" s="18" t="s">
        <v>16</v>
      </c>
      <c r="C32" s="16">
        <f>VLOOKUP(B32,'2025 Housing Stock Estimate'!A:C,3,FALSE)-SUM(C30:C31)</f>
        <v>57467</v>
      </c>
      <c r="D32" s="17">
        <f>1-SUM(D30:D31)</f>
        <v>0.91140786322617484</v>
      </c>
      <c r="E32" s="16">
        <f>VLOOKUP($B32,'Statewide Housing Targets'!$A:$T,15,FALSE)*$D32</f>
        <v>977.63012887604134</v>
      </c>
      <c r="F32" s="16">
        <f>VLOOKUP($B32,'Statewide Housing Targets'!$A:$T,16,FALSE)*$D32</f>
        <v>984.61088341620643</v>
      </c>
      <c r="G32" s="16">
        <f>VLOOKUP($B32,'Statewide Housing Targets'!$A:$T,17,FALSE)*$D32</f>
        <v>991.59163795637153</v>
      </c>
      <c r="H32" s="16">
        <f>VLOOKUP($B32,'Statewide Housing Targets'!$A:$T,18,FALSE)*$D32</f>
        <v>998.57239249653662</v>
      </c>
      <c r="I32" s="16">
        <f>VLOOKUP($B32,'Statewide Housing Targets'!$A:$T,19,FALSE)*$D32</f>
        <v>1005.5531470367017</v>
      </c>
      <c r="J32" s="16">
        <f t="shared" si="0"/>
        <v>4960</v>
      </c>
    </row>
    <row r="33" spans="1:10" ht="14.25" customHeight="1">
      <c r="A33" s="6" t="s">
        <v>76</v>
      </c>
      <c r="B33" s="6" t="s">
        <v>17</v>
      </c>
      <c r="C33" s="7">
        <v>6579</v>
      </c>
      <c r="D33" s="12">
        <v>0.40076754385964913</v>
      </c>
      <c r="E33" s="7">
        <f>VLOOKUP($B33,'Statewide Housing Targets'!$A:$T,15,FALSE)*$D33</f>
        <v>39.065903337805395</v>
      </c>
      <c r="F33" s="7">
        <f>VLOOKUP($B33,'Statewide Housing Targets'!$A:$T,16,FALSE)*$D33</f>
        <v>50.078078605435358</v>
      </c>
      <c r="G33" s="7">
        <f>VLOOKUP($B33,'Statewide Housing Targets'!$A:$T,17,FALSE)*$D33</f>
        <v>61.090253873065322</v>
      </c>
      <c r="H33" s="7">
        <f>VLOOKUP($B33,'Statewide Housing Targets'!$A:$T,18,FALSE)*$D33</f>
        <v>72.102429140695278</v>
      </c>
      <c r="I33" s="7">
        <f>VLOOKUP($B33,'Statewide Housing Targets'!$A:$T,19,FALSE)*$D33</f>
        <v>83.114604408325235</v>
      </c>
      <c r="J33" s="7">
        <f t="shared" si="0"/>
        <v>305</v>
      </c>
    </row>
    <row r="34" spans="1:10" ht="14.25" customHeight="1">
      <c r="A34" s="6" t="s">
        <v>77</v>
      </c>
      <c r="B34" s="6" t="s">
        <v>17</v>
      </c>
      <c r="C34" s="7">
        <v>919</v>
      </c>
      <c r="D34" s="12">
        <v>5.5981968810916181E-2</v>
      </c>
      <c r="E34" s="7">
        <f>VLOOKUP($B34,'Statewide Housing Targets'!$A:$T,15,FALSE)*$D34</f>
        <v>5.4569942494973649</v>
      </c>
      <c r="F34" s="7">
        <f>VLOOKUP($B34,'Statewide Housing Targets'!$A:$T,16,FALSE)*$D34</f>
        <v>6.995250682230596</v>
      </c>
      <c r="G34" s="7">
        <f>VLOOKUP($B34,'Statewide Housing Targets'!$A:$T,17,FALSE)*$D34</f>
        <v>8.5335071149638289</v>
      </c>
      <c r="H34" s="7">
        <f>VLOOKUP($B34,'Statewide Housing Targets'!$A:$T,18,FALSE)*$D34</f>
        <v>10.07176354769706</v>
      </c>
      <c r="I34" s="7">
        <f>VLOOKUP($B34,'Statewide Housing Targets'!$A:$T,19,FALSE)*$D34</f>
        <v>11.610019980430293</v>
      </c>
      <c r="J34" s="7">
        <f t="shared" si="0"/>
        <v>43</v>
      </c>
    </row>
    <row r="35" spans="1:10" ht="14.25" customHeight="1">
      <c r="A35" s="18" t="s">
        <v>78</v>
      </c>
      <c r="B35" s="18" t="s">
        <v>17</v>
      </c>
      <c r="C35" s="16">
        <f>VLOOKUP(B35,'2025 Housing Stock Estimate'!A:C,3,FALSE)-SUM(C33:C34)</f>
        <v>8918</v>
      </c>
      <c r="D35" s="17">
        <f>1-SUM(D33:D34)</f>
        <v>0.54325048732943471</v>
      </c>
      <c r="E35" s="16">
        <f>VLOOKUP($B35,'Statewide Housing Targets'!$A:$T,15,FALSE)*$D35</f>
        <v>52.954814708397713</v>
      </c>
      <c r="F35" s="16">
        <f>VLOOKUP($B35,'Statewide Housing Targets'!$A:$T,16,FALSE)*$D35</f>
        <v>67.882095303734985</v>
      </c>
      <c r="G35" s="16">
        <f>VLOOKUP($B35,'Statewide Housing Targets'!$A:$T,17,FALSE)*$D35</f>
        <v>82.809375899072279</v>
      </c>
      <c r="H35" s="16">
        <f>VLOOKUP($B35,'Statewide Housing Targets'!$A:$T,18,FALSE)*$D35</f>
        <v>97.736656494409559</v>
      </c>
      <c r="I35" s="16">
        <f>VLOOKUP($B35,'Statewide Housing Targets'!$A:$T,19,FALSE)*$D35</f>
        <v>112.66393708974684</v>
      </c>
      <c r="J35" s="16">
        <f t="shared" si="0"/>
        <v>415</v>
      </c>
    </row>
    <row r="36" spans="1:10" ht="14.25" customHeight="1">
      <c r="A36" s="6" t="s">
        <v>79</v>
      </c>
      <c r="B36" s="6" t="s">
        <v>18</v>
      </c>
      <c r="C36" s="7">
        <v>3235</v>
      </c>
      <c r="D36" s="12">
        <v>3.0381292261457551E-2</v>
      </c>
      <c r="E36" s="7">
        <f>VLOOKUP($B36,'Statewide Housing Targets'!$A:$T,15,FALSE)*$D36</f>
        <v>77.951839166725918</v>
      </c>
      <c r="F36" s="7">
        <f>VLOOKUP($B36,'Statewide Housing Targets'!$A:$T,16,FALSE)*$D36</f>
        <v>88.123015298140032</v>
      </c>
      <c r="G36" s="7">
        <f>VLOOKUP($B36,'Statewide Housing Targets'!$A:$T,17,FALSE)*$D36</f>
        <v>98.294191429554132</v>
      </c>
      <c r="H36" s="7">
        <f>VLOOKUP($B36,'Statewide Housing Targets'!$A:$T,18,FALSE)*$D36</f>
        <v>108.46536756096826</v>
      </c>
      <c r="I36" s="7">
        <f>VLOOKUP($B36,'Statewide Housing Targets'!$A:$T,19,FALSE)*$D36</f>
        <v>118.63654369238236</v>
      </c>
      <c r="J36" s="7">
        <f t="shared" si="0"/>
        <v>491</v>
      </c>
    </row>
    <row r="37" spans="1:10" ht="14.25" customHeight="1">
      <c r="A37" s="6" t="s">
        <v>80</v>
      </c>
      <c r="B37" s="6" t="s">
        <v>18</v>
      </c>
      <c r="C37" s="7">
        <v>1119</v>
      </c>
      <c r="D37" s="12">
        <v>1.050901577761082E-2</v>
      </c>
      <c r="E37" s="7">
        <f>VLOOKUP($B37,'Statewide Housing Targets'!$A:$T,15,FALSE)*$D37</f>
        <v>26.963866469108595</v>
      </c>
      <c r="F37" s="7">
        <f>VLOOKUP($B37,'Statewide Housing Targets'!$A:$T,16,FALSE)*$D37</f>
        <v>30.482118738367447</v>
      </c>
      <c r="G37" s="7">
        <f>VLOOKUP($B37,'Statewide Housing Targets'!$A:$T,17,FALSE)*$D37</f>
        <v>34.000371007626299</v>
      </c>
      <c r="H37" s="7">
        <f>VLOOKUP($B37,'Statewide Housing Targets'!$A:$T,18,FALSE)*$D37</f>
        <v>37.518623276885158</v>
      </c>
      <c r="I37" s="7">
        <f>VLOOKUP($B37,'Statewide Housing Targets'!$A:$T,19,FALSE)*$D37</f>
        <v>41.03687554614401</v>
      </c>
      <c r="J37" s="7">
        <f t="shared" si="0"/>
        <v>170</v>
      </c>
    </row>
    <row r="38" spans="1:10" ht="14.25" customHeight="1">
      <c r="A38" s="6" t="s">
        <v>81</v>
      </c>
      <c r="B38" s="6" t="s">
        <v>18</v>
      </c>
      <c r="C38" s="7">
        <v>34181</v>
      </c>
      <c r="D38" s="12">
        <v>0.32100864012021035</v>
      </c>
      <c r="E38" s="7">
        <f>VLOOKUP($B38,'Statewide Housing Targets'!$A:$T,15,FALSE)*$D38</f>
        <v>823.63889167167179</v>
      </c>
      <c r="F38" s="7">
        <f>VLOOKUP($B38,'Statewide Housing Targets'!$A:$T,16,FALSE)*$D38</f>
        <v>931.10750723515434</v>
      </c>
      <c r="G38" s="7">
        <f>VLOOKUP($B38,'Statewide Housing Targets'!$A:$T,17,FALSE)*$D38</f>
        <v>1038.5761227986366</v>
      </c>
      <c r="H38" s="7">
        <f>VLOOKUP($B38,'Statewide Housing Targets'!$A:$T,18,FALSE)*$D38</f>
        <v>1146.0447383621192</v>
      </c>
      <c r="I38" s="7">
        <f>VLOOKUP($B38,'Statewide Housing Targets'!$A:$T,19,FALSE)*$D38</f>
        <v>1253.5133539256017</v>
      </c>
      <c r="J38" s="7">
        <f t="shared" si="0"/>
        <v>5194</v>
      </c>
    </row>
    <row r="39" spans="1:10" ht="14.25" customHeight="1">
      <c r="A39" s="6" t="s">
        <v>82</v>
      </c>
      <c r="B39" s="6" t="s">
        <v>18</v>
      </c>
      <c r="C39" s="7">
        <v>1827</v>
      </c>
      <c r="D39" s="12">
        <v>1.7158151765589783E-2</v>
      </c>
      <c r="E39" s="7">
        <f>VLOOKUP($B39,'Statewide Housing Targets'!$A:$T,15,FALSE)*$D39</f>
        <v>44.024114422753705</v>
      </c>
      <c r="F39" s="7">
        <f>VLOOKUP($B39,'Statewide Housing Targets'!$A:$T,16,FALSE)*$D39</f>
        <v>49.768392256476609</v>
      </c>
      <c r="G39" s="7">
        <f>VLOOKUP($B39,'Statewide Housing Targets'!$A:$T,17,FALSE)*$D39</f>
        <v>55.512670090199506</v>
      </c>
      <c r="H39" s="7">
        <f>VLOOKUP($B39,'Statewide Housing Targets'!$A:$T,18,FALSE)*$D39</f>
        <v>61.256947923922418</v>
      </c>
      <c r="I39" s="7">
        <f>VLOOKUP($B39,'Statewide Housing Targets'!$A:$T,19,FALSE)*$D39</f>
        <v>67.001225757645315</v>
      </c>
      <c r="J39" s="7">
        <f t="shared" si="0"/>
        <v>278</v>
      </c>
    </row>
    <row r="40" spans="1:10" ht="14.25" customHeight="1">
      <c r="A40" s="6" t="s">
        <v>83</v>
      </c>
      <c r="B40" s="6" t="s">
        <v>18</v>
      </c>
      <c r="C40" s="7">
        <v>1179</v>
      </c>
      <c r="D40" s="12">
        <v>1.1072501878287002E-2</v>
      </c>
      <c r="E40" s="7">
        <f>VLOOKUP($B40,'Statewide Housing Targets'!$A:$T,15,FALSE)*$D40</f>
        <v>28.409650193993773</v>
      </c>
      <c r="F40" s="7">
        <f>VLOOKUP($B40,'Statewide Housing Targets'!$A:$T,16,FALSE)*$D40</f>
        <v>32.11654869752924</v>
      </c>
      <c r="G40" s="7">
        <f>VLOOKUP($B40,'Statewide Housing Targets'!$A:$T,17,FALSE)*$D40</f>
        <v>35.823447201064702</v>
      </c>
      <c r="H40" s="7">
        <f>VLOOKUP($B40,'Statewide Housing Targets'!$A:$T,18,FALSE)*$D40</f>
        <v>39.53034570460018</v>
      </c>
      <c r="I40" s="7">
        <f>VLOOKUP($B40,'Statewide Housing Targets'!$A:$T,19,FALSE)*$D40</f>
        <v>43.237244208135643</v>
      </c>
      <c r="J40" s="7">
        <f t="shared" si="0"/>
        <v>179</v>
      </c>
    </row>
    <row r="41" spans="1:10" ht="14.25" customHeight="1">
      <c r="A41" s="6" t="s">
        <v>84</v>
      </c>
      <c r="B41" s="6" t="s">
        <v>18</v>
      </c>
      <c r="C41" s="7">
        <v>665</v>
      </c>
      <c r="D41" s="12">
        <v>6.2453042824943648E-3</v>
      </c>
      <c r="E41" s="7">
        <f>VLOOKUP($B41,'Statewide Housing Targets'!$A:$T,15,FALSE)*$D41</f>
        <v>16.024102950810736</v>
      </c>
      <c r="F41" s="7">
        <f>VLOOKUP($B41,'Statewide Housing Targets'!$A:$T,16,FALSE)*$D41</f>
        <v>18.114932047376541</v>
      </c>
      <c r="G41" s="7">
        <f>VLOOKUP($B41,'Statewide Housing Targets'!$A:$T,17,FALSE)*$D41</f>
        <v>20.205761143942347</v>
      </c>
      <c r="H41" s="7">
        <f>VLOOKUP($B41,'Statewide Housing Targets'!$A:$T,18,FALSE)*$D41</f>
        <v>22.296590240508156</v>
      </c>
      <c r="I41" s="7">
        <f>VLOOKUP($B41,'Statewide Housing Targets'!$A:$T,19,FALSE)*$D41</f>
        <v>24.387419337073961</v>
      </c>
      <c r="J41" s="7">
        <f t="shared" si="0"/>
        <v>100</v>
      </c>
    </row>
    <row r="42" spans="1:10" ht="14.25" customHeight="1">
      <c r="A42" s="6" t="s">
        <v>85</v>
      </c>
      <c r="B42" s="6" t="s">
        <v>18</v>
      </c>
      <c r="C42" s="7">
        <v>2707</v>
      </c>
      <c r="D42" s="12">
        <v>2.5422614575507138E-2</v>
      </c>
      <c r="E42" s="7">
        <f>VLOOKUP($B42,'Statewide Housing Targets'!$A:$T,15,FALSE)*$D42</f>
        <v>65.228942387736339</v>
      </c>
      <c r="F42" s="7">
        <f>VLOOKUP($B42,'Statewide Housing Targets'!$A:$T,16,FALSE)*$D42</f>
        <v>73.740031657516241</v>
      </c>
      <c r="G42" s="7">
        <f>VLOOKUP($B42,'Statewide Housing Targets'!$A:$T,17,FALSE)*$D42</f>
        <v>82.251120927296142</v>
      </c>
      <c r="H42" s="7">
        <f>VLOOKUP($B42,'Statewide Housing Targets'!$A:$T,18,FALSE)*$D42</f>
        <v>90.762210197076072</v>
      </c>
      <c r="I42" s="7">
        <f>VLOOKUP($B42,'Statewide Housing Targets'!$A:$T,19,FALSE)*$D42</f>
        <v>99.273299466855974</v>
      </c>
      <c r="J42" s="7">
        <f t="shared" si="0"/>
        <v>411</v>
      </c>
    </row>
    <row r="43" spans="1:10" ht="14.25" customHeight="1">
      <c r="A43" s="6" t="s">
        <v>86</v>
      </c>
      <c r="B43" s="6" t="s">
        <v>18</v>
      </c>
      <c r="C43" s="7">
        <v>2451</v>
      </c>
      <c r="D43" s="12">
        <v>2.3018407212622088E-2</v>
      </c>
      <c r="E43" s="7">
        <f>VLOOKUP($B43,'Statewide Housing Targets'!$A:$T,15,FALSE)*$D43</f>
        <v>59.06026516155957</v>
      </c>
      <c r="F43" s="7">
        <f>VLOOKUP($B43,'Statewide Housing Targets'!$A:$T,16,FALSE)*$D43</f>
        <v>66.766463831759253</v>
      </c>
      <c r="G43" s="7">
        <f>VLOOKUP($B43,'Statewide Housing Targets'!$A:$T,17,FALSE)*$D43</f>
        <v>74.472662501958936</v>
      </c>
      <c r="H43" s="7">
        <f>VLOOKUP($B43,'Statewide Housing Targets'!$A:$T,18,FALSE)*$D43</f>
        <v>82.178861172158634</v>
      </c>
      <c r="I43" s="7">
        <f>VLOOKUP($B43,'Statewide Housing Targets'!$A:$T,19,FALSE)*$D43</f>
        <v>89.885059842358316</v>
      </c>
      <c r="J43" s="7">
        <f t="shared" si="0"/>
        <v>372</v>
      </c>
    </row>
    <row r="44" spans="1:10" ht="14.25" customHeight="1">
      <c r="A44" s="18" t="s">
        <v>87</v>
      </c>
      <c r="B44" s="18" t="s">
        <v>18</v>
      </c>
      <c r="C44" s="16">
        <f>VLOOKUP(B44,'2025 Housing Stock Estimate'!A:C,3,FALSE)-SUM(C36:C43)</f>
        <v>59116</v>
      </c>
      <c r="D44" s="17">
        <f>1-SUM(D36:D43)</f>
        <v>0.5551840721262209</v>
      </c>
      <c r="E44" s="16">
        <f>VLOOKUP($B44,'Statewide Housing Targets'!$A:$T,15,FALSE)*$D44</f>
        <v>1424.4825113385375</v>
      </c>
      <c r="F44" s="16">
        <f>VLOOKUP($B44,'Statewide Housing Targets'!$A:$T,16,FALSE)*$D44</f>
        <v>1610.3493577634763</v>
      </c>
      <c r="G44" s="16">
        <f>VLOOKUP($B44,'Statewide Housing Targets'!$A:$T,17,FALSE)*$D44</f>
        <v>1796.2162041884148</v>
      </c>
      <c r="H44" s="16">
        <f>VLOOKUP($B44,'Statewide Housing Targets'!$A:$T,18,FALSE)*$D44</f>
        <v>1982.0830506133539</v>
      </c>
      <c r="I44" s="16">
        <f>VLOOKUP($B44,'Statewide Housing Targets'!$A:$T,19,FALSE)*$D44</f>
        <v>2167.9498970382924</v>
      </c>
      <c r="J44" s="16">
        <f t="shared" si="0"/>
        <v>8980</v>
      </c>
    </row>
    <row r="45" spans="1:10" ht="14.25" customHeight="1">
      <c r="A45" s="6" t="s">
        <v>88</v>
      </c>
      <c r="B45" s="6" t="s">
        <v>19</v>
      </c>
      <c r="C45" s="7">
        <v>1121</v>
      </c>
      <c r="D45" s="12">
        <v>6.03759358000754E-2</v>
      </c>
      <c r="E45" s="7">
        <f>VLOOKUP($B45,'Statewide Housing Targets'!$A:$T,15,FALSE)*$D45</f>
        <v>8.814886626811008</v>
      </c>
      <c r="F45" s="7">
        <f>VLOOKUP($B45,'Statewide Housing Targets'!$A:$T,16,FALSE)*$D45</f>
        <v>8.814886626811008</v>
      </c>
      <c r="G45" s="7">
        <f>VLOOKUP($B45,'Statewide Housing Targets'!$A:$T,17,FALSE)*$D45</f>
        <v>8.814886626811008</v>
      </c>
      <c r="H45" s="7">
        <f>VLOOKUP($B45,'Statewide Housing Targets'!$A:$T,18,FALSE)*$D45</f>
        <v>8.814886626811008</v>
      </c>
      <c r="I45" s="7">
        <f>VLOOKUP($B45,'Statewide Housing Targets'!$A:$T,19,FALSE)*$D45</f>
        <v>8.814886626811008</v>
      </c>
      <c r="J45" s="7">
        <f t="shared" si="0"/>
        <v>45</v>
      </c>
    </row>
    <row r="46" spans="1:10" ht="14.25" customHeight="1">
      <c r="A46" s="6" t="s">
        <v>89</v>
      </c>
      <c r="B46" s="6" t="s">
        <v>19</v>
      </c>
      <c r="C46" s="7">
        <v>1238</v>
      </c>
      <c r="D46" s="12">
        <v>6.6677438466095765E-2</v>
      </c>
      <c r="E46" s="7">
        <f>VLOOKUP($B46,'Statewide Housing Targets'!$A:$T,15,FALSE)*$D46</f>
        <v>9.7349060160499814</v>
      </c>
      <c r="F46" s="7">
        <f>VLOOKUP($B46,'Statewide Housing Targets'!$A:$T,16,FALSE)*$D46</f>
        <v>9.7349060160499814</v>
      </c>
      <c r="G46" s="7">
        <f>VLOOKUP($B46,'Statewide Housing Targets'!$A:$T,17,FALSE)*$D46</f>
        <v>9.7349060160499814</v>
      </c>
      <c r="H46" s="7">
        <f>VLOOKUP($B46,'Statewide Housing Targets'!$A:$T,18,FALSE)*$D46</f>
        <v>9.7349060160499814</v>
      </c>
      <c r="I46" s="7">
        <f>VLOOKUP($B46,'Statewide Housing Targets'!$A:$T,19,FALSE)*$D46</f>
        <v>9.7349060160499814</v>
      </c>
      <c r="J46" s="7">
        <f t="shared" si="0"/>
        <v>50</v>
      </c>
    </row>
    <row r="47" spans="1:10" ht="14.25" customHeight="1">
      <c r="A47" s="18" t="s">
        <v>90</v>
      </c>
      <c r="B47" s="18" t="s">
        <v>19</v>
      </c>
      <c r="C47" s="16">
        <f>VLOOKUP(B47,'2025 Housing Stock Estimate'!A:C,3,FALSE)-SUM(C45:C46)</f>
        <v>16208</v>
      </c>
      <c r="D47" s="17">
        <f>1-SUM(D45:D46)</f>
        <v>0.87294662573382886</v>
      </c>
      <c r="E47" s="16">
        <f>VLOOKUP($B47,'Statewide Housing Targets'!$A:$T,15,FALSE)*$D47</f>
        <v>127.45020735713901</v>
      </c>
      <c r="F47" s="16">
        <f>VLOOKUP($B47,'Statewide Housing Targets'!$A:$T,16,FALSE)*$D47</f>
        <v>127.45020735713901</v>
      </c>
      <c r="G47" s="16">
        <f>VLOOKUP($B47,'Statewide Housing Targets'!$A:$T,17,FALSE)*$D47</f>
        <v>127.45020735713901</v>
      </c>
      <c r="H47" s="16">
        <f>VLOOKUP($B47,'Statewide Housing Targets'!$A:$T,18,FALSE)*$D47</f>
        <v>127.45020735713901</v>
      </c>
      <c r="I47" s="16">
        <f>VLOOKUP($B47,'Statewide Housing Targets'!$A:$T,19,FALSE)*$D47</f>
        <v>127.45020735713901</v>
      </c>
      <c r="J47" s="16">
        <f t="shared" si="0"/>
        <v>635</v>
      </c>
    </row>
    <row r="48" spans="1:10" ht="14.25" customHeight="1">
      <c r="A48" s="6" t="s">
        <v>91</v>
      </c>
      <c r="B48" s="6" t="s">
        <v>20</v>
      </c>
      <c r="C48" s="7">
        <v>7216</v>
      </c>
      <c r="D48" s="12">
        <v>6.9112815944985584E-2</v>
      </c>
      <c r="E48" s="7">
        <f>VLOOKUP($B48,'Statewide Housing Targets'!$A:$T,15,FALSE)*$D48</f>
        <v>79.065061441063506</v>
      </c>
      <c r="F48" s="7">
        <f>VLOOKUP($B48,'Statewide Housing Targets'!$A:$T,16,FALSE)*$D48</f>
        <v>79.065061441063506</v>
      </c>
      <c r="G48" s="7">
        <f>VLOOKUP($B48,'Statewide Housing Targets'!$A:$T,17,FALSE)*$D48</f>
        <v>79.065061441063506</v>
      </c>
      <c r="H48" s="7">
        <f>VLOOKUP($B48,'Statewide Housing Targets'!$A:$T,18,FALSE)*$D48</f>
        <v>79.065061441063506</v>
      </c>
      <c r="I48" s="7">
        <f>VLOOKUP($B48,'Statewide Housing Targets'!$A:$T,19,FALSE)*$D48</f>
        <v>79.065061441063506</v>
      </c>
      <c r="J48" s="7">
        <f t="shared" si="0"/>
        <v>395</v>
      </c>
    </row>
    <row r="49" spans="1:10" ht="14.25" customHeight="1">
      <c r="A49" s="6" t="s">
        <v>92</v>
      </c>
      <c r="B49" s="6" t="s">
        <v>20</v>
      </c>
      <c r="C49" s="7">
        <v>4994</v>
      </c>
      <c r="D49" s="12">
        <v>4.7831125669243073E-2</v>
      </c>
      <c r="E49" s="7">
        <f>VLOOKUP($B49,'Statewide Housing Targets'!$A:$T,15,FALSE)*$D49</f>
        <v>54.718807765614073</v>
      </c>
      <c r="F49" s="7">
        <f>VLOOKUP($B49,'Statewide Housing Targets'!$A:$T,16,FALSE)*$D49</f>
        <v>54.718807765614073</v>
      </c>
      <c r="G49" s="7">
        <f>VLOOKUP($B49,'Statewide Housing Targets'!$A:$T,17,FALSE)*$D49</f>
        <v>54.718807765614073</v>
      </c>
      <c r="H49" s="7">
        <f>VLOOKUP($B49,'Statewide Housing Targets'!$A:$T,18,FALSE)*$D49</f>
        <v>54.718807765614073</v>
      </c>
      <c r="I49" s="7">
        <f>VLOOKUP($B49,'Statewide Housing Targets'!$A:$T,19,FALSE)*$D49</f>
        <v>54.718807765614073</v>
      </c>
      <c r="J49" s="7">
        <f t="shared" si="0"/>
        <v>275</v>
      </c>
    </row>
    <row r="50" spans="1:10" ht="14.25" customHeight="1">
      <c r="A50" s="6" t="s">
        <v>93</v>
      </c>
      <c r="B50" s="6" t="s">
        <v>20</v>
      </c>
      <c r="C50" s="7">
        <v>6629</v>
      </c>
      <c r="D50" s="12">
        <v>6.3490695246578355E-2</v>
      </c>
      <c r="E50" s="7">
        <f>VLOOKUP($B50,'Statewide Housing Targets'!$A:$T,15,FALSE)*$D50</f>
        <v>72.633355362085638</v>
      </c>
      <c r="F50" s="7">
        <f>VLOOKUP($B50,'Statewide Housing Targets'!$A:$T,16,FALSE)*$D50</f>
        <v>72.633355362085638</v>
      </c>
      <c r="G50" s="7">
        <f>VLOOKUP($B50,'Statewide Housing Targets'!$A:$T,17,FALSE)*$D50</f>
        <v>72.633355362085638</v>
      </c>
      <c r="H50" s="7">
        <f>VLOOKUP($B50,'Statewide Housing Targets'!$A:$T,18,FALSE)*$D50</f>
        <v>72.633355362085638</v>
      </c>
      <c r="I50" s="7">
        <f>VLOOKUP($B50,'Statewide Housing Targets'!$A:$T,19,FALSE)*$D50</f>
        <v>72.633355362085638</v>
      </c>
      <c r="J50" s="7">
        <f t="shared" si="0"/>
        <v>365</v>
      </c>
    </row>
    <row r="51" spans="1:10" ht="14.25" customHeight="1">
      <c r="A51" s="18" t="s">
        <v>94</v>
      </c>
      <c r="B51" s="18" t="s">
        <v>20</v>
      </c>
      <c r="C51" s="16">
        <f>VLOOKUP(B51,'2025 Housing Stock Estimate'!A:C,3,FALSE)-SUM(C48:C50)</f>
        <v>85570</v>
      </c>
      <c r="D51" s="17">
        <f>1-SUM(D48:D50)</f>
        <v>0.81956536313919304</v>
      </c>
      <c r="E51" s="16">
        <f>VLOOKUP($B51,'Statewide Housing Targets'!$A:$T,15,FALSE)*$D51</f>
        <v>937.58277543123688</v>
      </c>
      <c r="F51" s="16">
        <f>VLOOKUP($B51,'Statewide Housing Targets'!$A:$T,16,FALSE)*$D51</f>
        <v>937.58277543123688</v>
      </c>
      <c r="G51" s="16">
        <f>VLOOKUP($B51,'Statewide Housing Targets'!$A:$T,17,FALSE)*$D51</f>
        <v>937.58277543123688</v>
      </c>
      <c r="H51" s="16">
        <f>VLOOKUP($B51,'Statewide Housing Targets'!$A:$T,18,FALSE)*$D51</f>
        <v>937.58277543123688</v>
      </c>
      <c r="I51" s="16">
        <f>VLOOKUP($B51,'Statewide Housing Targets'!$A:$T,19,FALSE)*$D51</f>
        <v>937.58277543123688</v>
      </c>
      <c r="J51" s="16">
        <f t="shared" si="0"/>
        <v>4690</v>
      </c>
    </row>
    <row r="52" spans="1:10" ht="14.25" customHeight="1">
      <c r="A52" s="6" t="s">
        <v>95</v>
      </c>
      <c r="B52" s="6" t="s">
        <v>22</v>
      </c>
      <c r="C52" s="7">
        <v>2383</v>
      </c>
      <c r="D52" s="12">
        <v>0.23077668022467557</v>
      </c>
      <c r="E52" s="7">
        <f>VLOOKUP($B52,'Statewide Housing Targets'!$A:$T,15,FALSE)*$D52</f>
        <v>13.615824133255858</v>
      </c>
      <c r="F52" s="7">
        <f>VLOOKUP($B52,'Statewide Housing Targets'!$A:$T,16,FALSE)*$D52</f>
        <v>13.615824133255858</v>
      </c>
      <c r="G52" s="7">
        <f>VLOOKUP($B52,'Statewide Housing Targets'!$A:$T,17,FALSE)*$D52</f>
        <v>13.615824133255858</v>
      </c>
      <c r="H52" s="7">
        <f>VLOOKUP($B52,'Statewide Housing Targets'!$A:$T,18,FALSE)*$D52</f>
        <v>13.615824133255858</v>
      </c>
      <c r="I52" s="7">
        <f>VLOOKUP($B52,'Statewide Housing Targets'!$A:$T,19,FALSE)*$D52</f>
        <v>13.615824133255858</v>
      </c>
      <c r="J52" s="7">
        <f t="shared" si="0"/>
        <v>70</v>
      </c>
    </row>
    <row r="53" spans="1:10" ht="14.25" customHeight="1">
      <c r="A53" s="6" t="s">
        <v>96</v>
      </c>
      <c r="B53" s="6" t="s">
        <v>22</v>
      </c>
      <c r="C53" s="7">
        <v>959</v>
      </c>
      <c r="D53" s="12">
        <v>9.2872361030408676E-2</v>
      </c>
      <c r="E53" s="7">
        <f>VLOOKUP($B53,'Statewide Housing Targets'!$A:$T,15,FALSE)*$D53</f>
        <v>5.4794693007941122</v>
      </c>
      <c r="F53" s="7">
        <f>VLOOKUP($B53,'Statewide Housing Targets'!$A:$T,16,FALSE)*$D53</f>
        <v>5.4794693007941122</v>
      </c>
      <c r="G53" s="7">
        <f>VLOOKUP($B53,'Statewide Housing Targets'!$A:$T,17,FALSE)*$D53</f>
        <v>5.4794693007941122</v>
      </c>
      <c r="H53" s="7">
        <f>VLOOKUP($B53,'Statewide Housing Targets'!$A:$T,18,FALSE)*$D53</f>
        <v>5.4794693007941122</v>
      </c>
      <c r="I53" s="7">
        <f>VLOOKUP($B53,'Statewide Housing Targets'!$A:$T,19,FALSE)*$D53</f>
        <v>5.4794693007941122</v>
      </c>
      <c r="J53" s="7">
        <f t="shared" si="0"/>
        <v>25</v>
      </c>
    </row>
    <row r="54" spans="1:10" ht="14.25" customHeight="1">
      <c r="A54" s="18" t="s">
        <v>97</v>
      </c>
      <c r="B54" s="18" t="s">
        <v>22</v>
      </c>
      <c r="C54" s="16">
        <f>VLOOKUP(B54,'2025 Housing Stock Estimate'!A:C,3,FALSE)-SUM(C52:C53)</f>
        <v>6984</v>
      </c>
      <c r="D54" s="17">
        <f>1-SUM(D52:D53)</f>
        <v>0.67635095874491569</v>
      </c>
      <c r="E54" s="16">
        <f>VLOOKUP($B54,'Statewide Housing Targets'!$A:$T,15,FALSE)*$D54</f>
        <v>39.904706565950022</v>
      </c>
      <c r="F54" s="16">
        <f>VLOOKUP($B54,'Statewide Housing Targets'!$A:$T,16,FALSE)*$D54</f>
        <v>39.904706565950022</v>
      </c>
      <c r="G54" s="16">
        <f>VLOOKUP($B54,'Statewide Housing Targets'!$A:$T,17,FALSE)*$D54</f>
        <v>39.904706565950022</v>
      </c>
      <c r="H54" s="16">
        <f>VLOOKUP($B54,'Statewide Housing Targets'!$A:$T,18,FALSE)*$D54</f>
        <v>39.904706565950022</v>
      </c>
      <c r="I54" s="16">
        <f>VLOOKUP($B54,'Statewide Housing Targets'!$A:$T,19,FALSE)*$D54</f>
        <v>39.904706565950022</v>
      </c>
      <c r="J54" s="16">
        <f t="shared" si="0"/>
        <v>200</v>
      </c>
    </row>
    <row r="55" spans="1:10" ht="14.25" customHeight="1">
      <c r="A55" s="6" t="s">
        <v>98</v>
      </c>
      <c r="B55" s="6" t="s">
        <v>23</v>
      </c>
      <c r="C55" s="7">
        <v>27386</v>
      </c>
      <c r="D55" s="12">
        <v>6.7598555514690462E-2</v>
      </c>
      <c r="E55" s="7">
        <f>VLOOKUP($B55,'Statewide Housing Targets'!$A:$T,15,FALSE)*$D55</f>
        <v>278.12050305345389</v>
      </c>
      <c r="F55" s="7">
        <f>VLOOKUP($B55,'Statewide Housing Targets'!$A:$T,16,FALSE)*$D55</f>
        <v>365.6806781109953</v>
      </c>
      <c r="G55" s="7">
        <f>VLOOKUP($B55,'Statewide Housing Targets'!$A:$T,17,FALSE)*$D55</f>
        <v>453.24085316853677</v>
      </c>
      <c r="H55" s="7">
        <f>VLOOKUP($B55,'Statewide Housing Targets'!$A:$T,18,FALSE)*$D55</f>
        <v>540.80102822607819</v>
      </c>
      <c r="I55" s="7">
        <f>VLOOKUP($B55,'Statewide Housing Targets'!$A:$T,19,FALSE)*$D55</f>
        <v>628.3612032836196</v>
      </c>
      <c r="J55" s="7">
        <f t="shared" si="0"/>
        <v>2266</v>
      </c>
    </row>
    <row r="56" spans="1:10" ht="14.25" customHeight="1">
      <c r="A56" s="6" t="s">
        <v>99</v>
      </c>
      <c r="B56" s="6" t="s">
        <v>23</v>
      </c>
      <c r="C56" s="7">
        <v>2030</v>
      </c>
      <c r="D56" s="12">
        <v>5.0107743991390351E-3</v>
      </c>
      <c r="E56" s="7">
        <f>VLOOKUP($B56,'Statewide Housing Targets'!$A:$T,15,FALSE)*$D56</f>
        <v>20.615811772384109</v>
      </c>
      <c r="F56" s="7">
        <f>VLOOKUP($B56,'Statewide Housing Targets'!$A:$T,16,FALSE)*$D56</f>
        <v>27.106250513595281</v>
      </c>
      <c r="G56" s="7">
        <f>VLOOKUP($B56,'Statewide Housing Targets'!$A:$T,17,FALSE)*$D56</f>
        <v>33.596689254806449</v>
      </c>
      <c r="H56" s="7">
        <f>VLOOKUP($B56,'Statewide Housing Targets'!$A:$T,18,FALSE)*$D56</f>
        <v>40.087127996017621</v>
      </c>
      <c r="I56" s="7">
        <f>VLOOKUP($B56,'Statewide Housing Targets'!$A:$T,19,FALSE)*$D56</f>
        <v>46.577566737228793</v>
      </c>
      <c r="J56" s="7">
        <f t="shared" si="0"/>
        <v>169</v>
      </c>
    </row>
    <row r="57" spans="1:10" ht="14.25" customHeight="1">
      <c r="A57" s="6" t="s">
        <v>100</v>
      </c>
      <c r="B57" s="6" t="s">
        <v>23</v>
      </c>
      <c r="C57" s="7">
        <v>28169</v>
      </c>
      <c r="D57" s="12">
        <v>6.9531282782929804E-2</v>
      </c>
      <c r="E57" s="7">
        <f>VLOOKUP($B57,'Statewide Housing Targets'!$A:$T,15,FALSE)*$D57</f>
        <v>286.07231616565917</v>
      </c>
      <c r="F57" s="7">
        <f>VLOOKUP($B57,'Statewide Housing Targets'!$A:$T,16,FALSE)*$D57</f>
        <v>376.13594616623919</v>
      </c>
      <c r="G57" s="7">
        <f>VLOOKUP($B57,'Statewide Housing Targets'!$A:$T,17,FALSE)*$D57</f>
        <v>466.19957616681927</v>
      </c>
      <c r="H57" s="7">
        <f>VLOOKUP($B57,'Statewide Housing Targets'!$A:$T,18,FALSE)*$D57</f>
        <v>556.26320616739929</v>
      </c>
      <c r="I57" s="7">
        <f>VLOOKUP($B57,'Statewide Housing Targets'!$A:$T,19,FALSE)*$D57</f>
        <v>646.32683616797931</v>
      </c>
      <c r="J57" s="7">
        <f t="shared" si="0"/>
        <v>2330</v>
      </c>
    </row>
    <row r="58" spans="1:10" ht="14.25" customHeight="1">
      <c r="A58" s="18" t="s">
        <v>101</v>
      </c>
      <c r="B58" s="18" t="s">
        <v>23</v>
      </c>
      <c r="C58" s="16">
        <f>VLOOKUP(B58,'2025 Housing Stock Estimate'!A:C,3,FALSE)-SUM(C55:C57)</f>
        <v>347542</v>
      </c>
      <c r="D58" s="17">
        <f>1-SUM(D55:D57)</f>
        <v>0.85785938730324074</v>
      </c>
      <c r="E58" s="16">
        <f>VLOOKUP($B58,'Statewide Housing Targets'!$A:$T,15,FALSE)*$D58</f>
        <v>3529.48790886597</v>
      </c>
      <c r="F58" s="16">
        <f>VLOOKUP($B58,'Statewide Housing Targets'!$A:$T,16,FALSE)*$D58</f>
        <v>4640.6702049241048</v>
      </c>
      <c r="G58" s="16">
        <f>VLOOKUP($B58,'Statewide Housing Targets'!$A:$T,17,FALSE)*$D58</f>
        <v>5751.8525009822388</v>
      </c>
      <c r="H58" s="16">
        <f>VLOOKUP($B58,'Statewide Housing Targets'!$A:$T,18,FALSE)*$D58</f>
        <v>6863.0347970403736</v>
      </c>
      <c r="I58" s="16">
        <f>VLOOKUP($B58,'Statewide Housing Targets'!$A:$T,19,FALSE)*$D58</f>
        <v>7974.2170930985076</v>
      </c>
      <c r="J58" s="16">
        <f t="shared" si="0"/>
        <v>28759</v>
      </c>
    </row>
    <row r="59" spans="1:10" ht="14.25" customHeight="1">
      <c r="A59" s="6" t="s">
        <v>102</v>
      </c>
      <c r="B59" s="6" t="s">
        <v>24</v>
      </c>
      <c r="C59" s="7">
        <v>12596</v>
      </c>
      <c r="D59" s="12">
        <v>3.4753338483611083E-2</v>
      </c>
      <c r="E59" s="7">
        <f>VLOOKUP($B59,'Statewide Housing Targets'!$A:$T,15,FALSE)*$D59</f>
        <v>108.43041606886658</v>
      </c>
      <c r="F59" s="7">
        <f>VLOOKUP($B59,'Statewide Housing Targets'!$A:$T,16,FALSE)*$D59</f>
        <v>108.43041606886658</v>
      </c>
      <c r="G59" s="7">
        <f>VLOOKUP($B59,'Statewide Housing Targets'!$A:$T,17,FALSE)*$D59</f>
        <v>108.43041606886658</v>
      </c>
      <c r="H59" s="7">
        <f>VLOOKUP($B59,'Statewide Housing Targets'!$A:$T,18,FALSE)*$D59</f>
        <v>108.43041606886658</v>
      </c>
      <c r="I59" s="7">
        <f>VLOOKUP($B59,'Statewide Housing Targets'!$A:$T,19,FALSE)*$D59</f>
        <v>108.43041606886658</v>
      </c>
      <c r="J59" s="7">
        <f t="shared" si="0"/>
        <v>540</v>
      </c>
    </row>
    <row r="60" spans="1:10" ht="14.25" customHeight="1">
      <c r="A60" s="18" t="s">
        <v>103</v>
      </c>
      <c r="B60" s="18" t="s">
        <v>24</v>
      </c>
      <c r="C60" s="16">
        <f>VLOOKUP(B60,'2025 Housing Stock Estimate'!A:C,3,FALSE)-SUM(C59)</f>
        <v>349844</v>
      </c>
      <c r="D60" s="17">
        <f>1-SUM(D59)</f>
        <v>0.96524666151638894</v>
      </c>
      <c r="E60" s="16">
        <f>VLOOKUP($B60,'Statewide Housing Targets'!$A:$T,15,FALSE)*$D60</f>
        <v>3011.5695839311334</v>
      </c>
      <c r="F60" s="16">
        <f>VLOOKUP($B60,'Statewide Housing Targets'!$A:$T,16,FALSE)*$D60</f>
        <v>3011.5695839311334</v>
      </c>
      <c r="G60" s="16">
        <f>VLOOKUP($B60,'Statewide Housing Targets'!$A:$T,17,FALSE)*$D60</f>
        <v>3011.5695839311334</v>
      </c>
      <c r="H60" s="16">
        <f>VLOOKUP($B60,'Statewide Housing Targets'!$A:$T,18,FALSE)*$D60</f>
        <v>3011.5695839311334</v>
      </c>
      <c r="I60" s="16">
        <f>VLOOKUP($B60,'Statewide Housing Targets'!$A:$T,19,FALSE)*$D60</f>
        <v>3011.5695839311334</v>
      </c>
      <c r="J60" s="16">
        <f t="shared" si="0"/>
        <v>15060</v>
      </c>
    </row>
    <row r="61" spans="1:10" ht="14.25" customHeight="1">
      <c r="A61" s="6" t="s">
        <v>104</v>
      </c>
      <c r="B61" s="6" t="s">
        <v>25</v>
      </c>
      <c r="C61" s="7">
        <v>1986</v>
      </c>
      <c r="D61" s="12">
        <v>9.1508086439662725E-2</v>
      </c>
      <c r="E61" s="7">
        <f>VLOOKUP($B61,'Statewide Housing Targets'!$A:$T,15,FALSE)*$D61</f>
        <v>37.792839699580703</v>
      </c>
      <c r="F61" s="7">
        <f>VLOOKUP($B61,'Statewide Housing Targets'!$A:$T,16,FALSE)*$D61</f>
        <v>37.792839699580703</v>
      </c>
      <c r="G61" s="7">
        <f>VLOOKUP($B61,'Statewide Housing Targets'!$A:$T,17,FALSE)*$D61</f>
        <v>37.792839699580703</v>
      </c>
      <c r="H61" s="7">
        <f>VLOOKUP($B61,'Statewide Housing Targets'!$A:$T,18,FALSE)*$D61</f>
        <v>37.792839699580703</v>
      </c>
      <c r="I61" s="7">
        <f>VLOOKUP($B61,'Statewide Housing Targets'!$A:$T,19,FALSE)*$D61</f>
        <v>37.792839699580703</v>
      </c>
      <c r="J61" s="7">
        <f t="shared" si="0"/>
        <v>190</v>
      </c>
    </row>
    <row r="62" spans="1:10" ht="14.25" customHeight="1">
      <c r="A62" s="18" t="s">
        <v>105</v>
      </c>
      <c r="B62" s="18" t="s">
        <v>25</v>
      </c>
      <c r="C62" s="16">
        <f>VLOOKUP(B62,'2025 Housing Stock Estimate'!A:C,3,FALSE)-SUM(C61)</f>
        <v>19717</v>
      </c>
      <c r="D62" s="17">
        <f>1-SUM(D61)</f>
        <v>0.90849191356033732</v>
      </c>
      <c r="E62" s="16">
        <f>VLOOKUP($B62,'Statewide Housing Targets'!$A:$T,15,FALSE)*$D62</f>
        <v>375.20716030041933</v>
      </c>
      <c r="F62" s="16">
        <f>VLOOKUP($B62,'Statewide Housing Targets'!$A:$T,16,FALSE)*$D62</f>
        <v>375.20716030041933</v>
      </c>
      <c r="G62" s="16">
        <f>VLOOKUP($B62,'Statewide Housing Targets'!$A:$T,17,FALSE)*$D62</f>
        <v>375.20716030041933</v>
      </c>
      <c r="H62" s="16">
        <f>VLOOKUP($B62,'Statewide Housing Targets'!$A:$T,18,FALSE)*$D62</f>
        <v>375.20716030041933</v>
      </c>
      <c r="I62" s="16">
        <f>VLOOKUP($B62,'Statewide Housing Targets'!$A:$T,19,FALSE)*$D62</f>
        <v>375.20716030041933</v>
      </c>
      <c r="J62" s="16">
        <f t="shared" si="0"/>
        <v>1875</v>
      </c>
    </row>
    <row r="63" spans="1:10" ht="14.25" customHeight="1">
      <c r="A63" s="6" t="s">
        <v>106</v>
      </c>
      <c r="B63" s="6" t="s">
        <v>27</v>
      </c>
      <c r="C63" s="7">
        <v>1450</v>
      </c>
      <c r="D63" s="12">
        <v>0.13283253939171857</v>
      </c>
      <c r="E63" s="7">
        <f>VLOOKUP($B63,'Statewide Housing Targets'!$A:$T,15,FALSE)*$D63</f>
        <v>7.0013805038341346</v>
      </c>
      <c r="F63" s="7">
        <f>VLOOKUP($B63,'Statewide Housing Targets'!$A:$T,16,FALSE)*$D63</f>
        <v>8.1581292744326532</v>
      </c>
      <c r="G63" s="7">
        <f>VLOOKUP($B63,'Statewide Housing Targets'!$A:$T,17,FALSE)*$D63</f>
        <v>9.3148780450311683</v>
      </c>
      <c r="H63" s="7">
        <f>VLOOKUP($B63,'Statewide Housing Targets'!$A:$T,18,FALSE)*$D63</f>
        <v>10.471626815629687</v>
      </c>
      <c r="I63" s="7">
        <f>VLOOKUP($B63,'Statewide Housing Targets'!$A:$T,19,FALSE)*$D63</f>
        <v>11.628375586228204</v>
      </c>
      <c r="J63" s="7">
        <f t="shared" si="0"/>
        <v>46</v>
      </c>
    </row>
    <row r="64" spans="1:10" ht="14.25" customHeight="1">
      <c r="A64" s="6" t="s">
        <v>107</v>
      </c>
      <c r="B64" s="6" t="s">
        <v>27</v>
      </c>
      <c r="C64" s="7">
        <v>1797</v>
      </c>
      <c r="D64" s="12">
        <v>0.16462074019787468</v>
      </c>
      <c r="E64" s="7">
        <f>VLOOKUP($B64,'Statewide Housing Targets'!$A:$T,15,FALSE)*$D64</f>
        <v>8.676883286475821</v>
      </c>
      <c r="F64" s="7">
        <f>VLOOKUP($B64,'Statewide Housing Targets'!$A:$T,16,FALSE)*$D64</f>
        <v>10.110454004245156</v>
      </c>
      <c r="G64" s="7">
        <f>VLOOKUP($B64,'Statewide Housing Targets'!$A:$T,17,FALSE)*$D64</f>
        <v>11.544024722014489</v>
      </c>
      <c r="H64" s="7">
        <f>VLOOKUP($B64,'Statewide Housing Targets'!$A:$T,18,FALSE)*$D64</f>
        <v>12.977595439783826</v>
      </c>
      <c r="I64" s="7">
        <f>VLOOKUP($B64,'Statewide Housing Targets'!$A:$T,19,FALSE)*$D64</f>
        <v>14.41116615755316</v>
      </c>
      <c r="J64" s="7">
        <f t="shared" si="0"/>
        <v>58</v>
      </c>
    </row>
    <row r="65" spans="1:10" ht="14.25" customHeight="1">
      <c r="A65" s="18" t="s">
        <v>108</v>
      </c>
      <c r="B65" s="18" t="s">
        <v>27</v>
      </c>
      <c r="C65" s="16">
        <f>VLOOKUP(B65,'2025 Housing Stock Estimate'!A:C,3,FALSE)-SUM(C63:C64)</f>
        <v>7669</v>
      </c>
      <c r="D65" s="17">
        <f>1-SUM(D63:D64)</f>
        <v>0.70254672041040678</v>
      </c>
      <c r="E65" s="16">
        <f>VLOOKUP($B65,'Statewide Housing Targets'!$A:$T,15,FALSE)*$D65</f>
        <v>37.030060057864816</v>
      </c>
      <c r="F65" s="16">
        <f>VLOOKUP($B65,'Statewide Housing Targets'!$A:$T,16,FALSE)*$D65</f>
        <v>43.148064417671733</v>
      </c>
      <c r="G65" s="16">
        <f>VLOOKUP($B65,'Statewide Housing Targets'!$A:$T,17,FALSE)*$D65</f>
        <v>49.266068777478644</v>
      </c>
      <c r="H65" s="16">
        <f>VLOOKUP($B65,'Statewide Housing Targets'!$A:$T,18,FALSE)*$D65</f>
        <v>55.384073137285576</v>
      </c>
      <c r="I65" s="16">
        <f>VLOOKUP($B65,'Statewide Housing Targets'!$A:$T,19,FALSE)*$D65</f>
        <v>61.502077497092479</v>
      </c>
      <c r="J65" s="16">
        <f t="shared" si="0"/>
        <v>246</v>
      </c>
    </row>
    <row r="66" spans="1:10" ht="14.25" customHeight="1">
      <c r="A66" s="6" t="s">
        <v>109</v>
      </c>
      <c r="B66" s="6" t="s">
        <v>26</v>
      </c>
      <c r="C66" s="7">
        <v>1791</v>
      </c>
      <c r="D66" s="12">
        <v>3.8868874517123141E-2</v>
      </c>
      <c r="E66" s="7">
        <f>VLOOKUP($B66,'Statewide Housing Targets'!$A:$T,15,FALSE)*$D66</f>
        <v>17.594981893954788</v>
      </c>
      <c r="F66" s="7">
        <f>VLOOKUP($B66,'Statewide Housing Targets'!$A:$T,16,FALSE)*$D66</f>
        <v>21.158300087228127</v>
      </c>
      <c r="G66" s="7">
        <f>VLOOKUP($B66,'Statewide Housing Targets'!$A:$T,17,FALSE)*$D66</f>
        <v>24.721618280501463</v>
      </c>
      <c r="H66" s="7">
        <f>VLOOKUP($B66,'Statewide Housing Targets'!$A:$T,18,FALSE)*$D66</f>
        <v>28.284936473774799</v>
      </c>
      <c r="I66" s="7">
        <f>VLOOKUP($B66,'Statewide Housing Targets'!$A:$T,19,FALSE)*$D66</f>
        <v>31.848254667048135</v>
      </c>
      <c r="J66" s="7">
        <f t="shared" si="0"/>
        <v>124</v>
      </c>
    </row>
    <row r="67" spans="1:10" ht="14.25" customHeight="1">
      <c r="A67" s="18" t="s">
        <v>110</v>
      </c>
      <c r="B67" s="18" t="s">
        <v>26</v>
      </c>
      <c r="C67" s="16">
        <f>VLOOKUP(B67,'2025 Housing Stock Estimate'!A:C,3,FALSE)-SUM(C66)</f>
        <v>44287</v>
      </c>
      <c r="D67" s="17">
        <f>1-SUM(D66)</f>
        <v>0.96113112548287682</v>
      </c>
      <c r="E67" s="16">
        <f>VLOOKUP($B67,'Statewide Housing Targets'!$A:$T,15,FALSE)*$D67</f>
        <v>435.08038142801547</v>
      </c>
      <c r="F67" s="16">
        <f>VLOOKUP($B67,'Statewide Housing Targets'!$A:$T,16,FALSE)*$D67</f>
        <v>523.19242655671246</v>
      </c>
      <c r="G67" s="16">
        <f>VLOOKUP($B67,'Statewide Housing Targets'!$A:$T,17,FALSE)*$D67</f>
        <v>611.30447168540934</v>
      </c>
      <c r="H67" s="16">
        <f>VLOOKUP($B67,'Statewide Housing Targets'!$A:$T,18,FALSE)*$D67</f>
        <v>699.41651681410633</v>
      </c>
      <c r="I67" s="16">
        <f>VLOOKUP($B67,'Statewide Housing Targets'!$A:$T,19,FALSE)*$D67</f>
        <v>787.52856194280321</v>
      </c>
      <c r="J67" s="16">
        <f t="shared" si="0"/>
        <v>3056</v>
      </c>
    </row>
    <row r="68" spans="1:10" ht="14.25" customHeight="1">
      <c r="A68" s="6" t="s">
        <v>111</v>
      </c>
      <c r="B68" s="6" t="s">
        <v>28</v>
      </c>
      <c r="C68" s="7">
        <v>7905</v>
      </c>
      <c r="D68" s="12">
        <v>0.40186060698490161</v>
      </c>
      <c r="E68" s="7">
        <f>VLOOKUP($B68,'Statewide Housing Targets'!$A:$T,15,FALSE)*$D68</f>
        <v>55.858624370901325</v>
      </c>
      <c r="F68" s="7">
        <f>VLOOKUP($B68,'Statewide Housing Targets'!$A:$T,16,FALSE)*$D68</f>
        <v>55.858624370901325</v>
      </c>
      <c r="G68" s="7">
        <f>VLOOKUP($B68,'Statewide Housing Targets'!$A:$T,17,FALSE)*$D68</f>
        <v>55.858624370901325</v>
      </c>
      <c r="H68" s="7">
        <f>VLOOKUP($B68,'Statewide Housing Targets'!$A:$T,18,FALSE)*$D68</f>
        <v>55.858624370901325</v>
      </c>
      <c r="I68" s="7">
        <f>VLOOKUP($B68,'Statewide Housing Targets'!$A:$T,19,FALSE)*$D68</f>
        <v>55.858624370901325</v>
      </c>
      <c r="J68" s="7">
        <f t="shared" si="0"/>
        <v>280</v>
      </c>
    </row>
    <row r="69" spans="1:10" ht="14.25" customHeight="1">
      <c r="A69" s="6" t="s">
        <v>112</v>
      </c>
      <c r="B69" s="6" t="s">
        <v>28</v>
      </c>
      <c r="C69" s="7">
        <v>556</v>
      </c>
      <c r="D69" s="12">
        <v>2.8264958568451019E-2</v>
      </c>
      <c r="E69" s="7">
        <f>VLOOKUP($B69,'Statewide Housing Targets'!$A:$T,15,FALSE)*$D69</f>
        <v>3.9288292410146917</v>
      </c>
      <c r="F69" s="7">
        <f>VLOOKUP($B69,'Statewide Housing Targets'!$A:$T,16,FALSE)*$D69</f>
        <v>3.9288292410146917</v>
      </c>
      <c r="G69" s="7">
        <f>VLOOKUP($B69,'Statewide Housing Targets'!$A:$T,17,FALSE)*$D69</f>
        <v>3.9288292410146917</v>
      </c>
      <c r="H69" s="7">
        <f>VLOOKUP($B69,'Statewide Housing Targets'!$A:$T,18,FALSE)*$D69</f>
        <v>3.9288292410146917</v>
      </c>
      <c r="I69" s="7">
        <f>VLOOKUP($B69,'Statewide Housing Targets'!$A:$T,19,FALSE)*$D69</f>
        <v>3.9288292410146917</v>
      </c>
      <c r="J69" s="7">
        <f t="shared" si="0"/>
        <v>20</v>
      </c>
    </row>
    <row r="70" spans="1:10" ht="14.25" customHeight="1">
      <c r="A70" s="6" t="s">
        <v>113</v>
      </c>
      <c r="B70" s="6" t="s">
        <v>28</v>
      </c>
      <c r="C70" s="7">
        <v>851</v>
      </c>
      <c r="D70" s="12">
        <v>4.3261654211783844E-2</v>
      </c>
      <c r="E70" s="7">
        <f>VLOOKUP($B70,'Statewide Housing Targets'!$A:$T,15,FALSE)*$D70</f>
        <v>6.0133699354379546</v>
      </c>
      <c r="F70" s="7">
        <f>VLOOKUP($B70,'Statewide Housing Targets'!$A:$T,16,FALSE)*$D70</f>
        <v>6.0133699354379546</v>
      </c>
      <c r="G70" s="7">
        <f>VLOOKUP($B70,'Statewide Housing Targets'!$A:$T,17,FALSE)*$D70</f>
        <v>6.0133699354379546</v>
      </c>
      <c r="H70" s="7">
        <f>VLOOKUP($B70,'Statewide Housing Targets'!$A:$T,18,FALSE)*$D70</f>
        <v>6.0133699354379546</v>
      </c>
      <c r="I70" s="7">
        <f>VLOOKUP($B70,'Statewide Housing Targets'!$A:$T,19,FALSE)*$D70</f>
        <v>6.0133699354379546</v>
      </c>
      <c r="J70" s="7">
        <f t="shared" si="0"/>
        <v>30</v>
      </c>
    </row>
    <row r="71" spans="1:10" ht="14.25" customHeight="1">
      <c r="A71" s="18" t="s">
        <v>114</v>
      </c>
      <c r="B71" s="18" t="s">
        <v>28</v>
      </c>
      <c r="C71" s="16">
        <f>VLOOKUP(B71,'2025 Housing Stock Estimate'!A:C,3,FALSE)-SUM(C68:C70)</f>
        <v>10359</v>
      </c>
      <c r="D71" s="17">
        <f>1-SUM(D68:D70)</f>
        <v>0.52661278023486346</v>
      </c>
      <c r="E71" s="16">
        <f>VLOOKUP($B71,'Statewide Housing Targets'!$A:$T,15,FALSE)*$D71</f>
        <v>73.199176452646014</v>
      </c>
      <c r="F71" s="16">
        <f>VLOOKUP($B71,'Statewide Housing Targets'!$A:$T,16,FALSE)*$D71</f>
        <v>73.199176452646014</v>
      </c>
      <c r="G71" s="16">
        <f>VLOOKUP($B71,'Statewide Housing Targets'!$A:$T,17,FALSE)*$D71</f>
        <v>73.199176452646014</v>
      </c>
      <c r="H71" s="16">
        <f>VLOOKUP($B71,'Statewide Housing Targets'!$A:$T,18,FALSE)*$D71</f>
        <v>73.199176452646014</v>
      </c>
      <c r="I71" s="16">
        <f>VLOOKUP($B71,'Statewide Housing Targets'!$A:$T,19,FALSE)*$D71</f>
        <v>73.199176452646014</v>
      </c>
      <c r="J71" s="16">
        <f t="shared" si="0"/>
        <v>365</v>
      </c>
    </row>
    <row r="72" spans="1:10" ht="14.25" customHeight="1">
      <c r="A72" s="6" t="s">
        <v>115</v>
      </c>
      <c r="B72" s="6" t="s">
        <v>29</v>
      </c>
      <c r="C72" s="7">
        <v>1530</v>
      </c>
      <c r="D72" s="12">
        <v>2.3919330884077231E-2</v>
      </c>
      <c r="E72" s="7">
        <f>VLOOKUP($B72,'Statewide Housing Targets'!$A:$T,15,FALSE)*$D72</f>
        <v>10.286972646597871</v>
      </c>
      <c r="F72" s="7">
        <f>VLOOKUP($B72,'Statewide Housing Targets'!$A:$T,16,FALSE)*$D72</f>
        <v>12.632727439682103</v>
      </c>
      <c r="G72" s="7">
        <f>VLOOKUP($B72,'Statewide Housing Targets'!$A:$T,17,FALSE)*$D72</f>
        <v>14.97848223276633</v>
      </c>
      <c r="H72" s="7">
        <f>VLOOKUP($B72,'Statewide Housing Targets'!$A:$T,18,FALSE)*$D72</f>
        <v>17.324237025850564</v>
      </c>
      <c r="I72" s="7">
        <f>VLOOKUP($B72,'Statewide Housing Targets'!$A:$T,19,FALSE)*$D72</f>
        <v>19.669991818934793</v>
      </c>
      <c r="J72" s="7">
        <f t="shared" si="0"/>
        <v>75</v>
      </c>
    </row>
    <row r="73" spans="1:10" ht="14.25" customHeight="1">
      <c r="A73" s="6" t="s">
        <v>116</v>
      </c>
      <c r="B73" s="6" t="s">
        <v>29</v>
      </c>
      <c r="C73" s="7">
        <v>19996</v>
      </c>
      <c r="D73" s="12">
        <v>0.31260845775033219</v>
      </c>
      <c r="E73" s="7">
        <f>VLOOKUP($B73,'Statewide Housing Targets'!$A:$T,15,FALSE)*$D73</f>
        <v>134.44333662834708</v>
      </c>
      <c r="F73" s="7">
        <f>VLOOKUP($B73,'Statewide Housing Targets'!$A:$T,16,FALSE)*$D73</f>
        <v>165.10066528358385</v>
      </c>
      <c r="G73" s="7">
        <f>VLOOKUP($B73,'Statewide Housing Targets'!$A:$T,17,FALSE)*$D73</f>
        <v>195.75799393882059</v>
      </c>
      <c r="H73" s="7">
        <f>VLOOKUP($B73,'Statewide Housing Targets'!$A:$T,18,FALSE)*$D73</f>
        <v>226.41532259405741</v>
      </c>
      <c r="I73" s="7">
        <f>VLOOKUP($B73,'Statewide Housing Targets'!$A:$T,19,FALSE)*$D73</f>
        <v>257.07265124929415</v>
      </c>
      <c r="J73" s="7">
        <f t="shared" si="0"/>
        <v>978</v>
      </c>
    </row>
    <row r="74" spans="1:10" ht="14.25" customHeight="1">
      <c r="A74" s="6" t="s">
        <v>117</v>
      </c>
      <c r="B74" s="6" t="s">
        <v>29</v>
      </c>
      <c r="C74" s="7">
        <v>916</v>
      </c>
      <c r="D74" s="12">
        <v>1.4320331431251465E-2</v>
      </c>
      <c r="E74" s="7">
        <f>VLOOKUP($B74,'Statewide Housing Targets'!$A:$T,15,FALSE)*$D74</f>
        <v>6.1587365648912744</v>
      </c>
      <c r="F74" s="7">
        <f>VLOOKUP($B74,'Statewide Housing Targets'!$A:$T,16,FALSE)*$D74</f>
        <v>7.5631230946070618</v>
      </c>
      <c r="G74" s="7">
        <f>VLOOKUP($B74,'Statewide Housing Targets'!$A:$T,17,FALSE)*$D74</f>
        <v>8.9675096243228491</v>
      </c>
      <c r="H74" s="7">
        <f>VLOOKUP($B74,'Statewide Housing Targets'!$A:$T,18,FALSE)*$D74</f>
        <v>10.371896154038637</v>
      </c>
      <c r="I74" s="7">
        <f>VLOOKUP($B74,'Statewide Housing Targets'!$A:$T,19,FALSE)*$D74</f>
        <v>11.776282683754424</v>
      </c>
      <c r="J74" s="7">
        <f t="shared" si="0"/>
        <v>45</v>
      </c>
    </row>
    <row r="75" spans="1:10" ht="14.25" customHeight="1">
      <c r="A75" s="6" t="s">
        <v>118</v>
      </c>
      <c r="B75" s="6" t="s">
        <v>29</v>
      </c>
      <c r="C75" s="7">
        <v>1152</v>
      </c>
      <c r="D75" s="12">
        <v>1.8009849136246384E-2</v>
      </c>
      <c r="E75" s="7">
        <f>VLOOKUP($B75,'Statewide Housing Targets'!$A:$T,15,FALSE)*$D75</f>
        <v>7.7454852868501609</v>
      </c>
      <c r="F75" s="7">
        <f>VLOOKUP($B75,'Statewide Housing Targets'!$A:$T,16,FALSE)*$D75</f>
        <v>9.5117006604665235</v>
      </c>
      <c r="G75" s="7">
        <f>VLOOKUP($B75,'Statewide Housing Targets'!$A:$T,17,FALSE)*$D75</f>
        <v>11.277916034082883</v>
      </c>
      <c r="H75" s="7">
        <f>VLOOKUP($B75,'Statewide Housing Targets'!$A:$T,18,FALSE)*$D75</f>
        <v>13.044131407699247</v>
      </c>
      <c r="I75" s="7">
        <f>VLOOKUP($B75,'Statewide Housing Targets'!$A:$T,19,FALSE)*$D75</f>
        <v>14.810346781315607</v>
      </c>
      <c r="J75" s="7">
        <f t="shared" si="0"/>
        <v>57</v>
      </c>
    </row>
    <row r="76" spans="1:10" ht="14.25" customHeight="1">
      <c r="A76" s="6" t="s">
        <v>119</v>
      </c>
      <c r="B76" s="6" t="s">
        <v>29</v>
      </c>
      <c r="C76" s="7">
        <v>1128</v>
      </c>
      <c r="D76" s="12">
        <v>1.763464394590792E-2</v>
      </c>
      <c r="E76" s="7">
        <f>VLOOKUP($B76,'Statewide Housing Targets'!$A:$T,15,FALSE)*$D76</f>
        <v>7.5841210100407839</v>
      </c>
      <c r="F76" s="7">
        <f>VLOOKUP($B76,'Statewide Housing Targets'!$A:$T,16,FALSE)*$D76</f>
        <v>9.3135402300401395</v>
      </c>
      <c r="G76" s="7">
        <f>VLOOKUP($B76,'Statewide Housing Targets'!$A:$T,17,FALSE)*$D76</f>
        <v>11.042959450039492</v>
      </c>
      <c r="H76" s="7">
        <f>VLOOKUP($B76,'Statewide Housing Targets'!$A:$T,18,FALSE)*$D76</f>
        <v>12.772378670038847</v>
      </c>
      <c r="I76" s="7">
        <f>VLOOKUP($B76,'Statewide Housing Targets'!$A:$T,19,FALSE)*$D76</f>
        <v>14.501797890038201</v>
      </c>
      <c r="J76" s="7">
        <f t="shared" si="0"/>
        <v>56</v>
      </c>
    </row>
    <row r="77" spans="1:10" ht="14.25" customHeight="1">
      <c r="A77" s="18" t="s">
        <v>120</v>
      </c>
      <c r="B77" s="18" t="s">
        <v>29</v>
      </c>
      <c r="C77" s="16">
        <f>VLOOKUP(B77,'2025 Housing Stock Estimate'!A:C,3,FALSE)-SUM(C72:C76)</f>
        <v>39243</v>
      </c>
      <c r="D77" s="17">
        <f>1-SUM(D72:D76)</f>
        <v>0.61350738685218487</v>
      </c>
      <c r="E77" s="16">
        <f>VLOOKUP($B77,'Statewide Housing Targets'!$A:$T,15,FALSE)*$D77</f>
        <v>263.85076311793483</v>
      </c>
      <c r="F77" s="16">
        <f>VLOOKUP($B77,'Statewide Housing Targets'!$A:$T,16,FALSE)*$D77</f>
        <v>324.01707380094433</v>
      </c>
      <c r="G77" s="16">
        <f>VLOOKUP($B77,'Statewide Housing Targets'!$A:$T,17,FALSE)*$D77</f>
        <v>384.18338448395372</v>
      </c>
      <c r="H77" s="16">
        <f>VLOOKUP($B77,'Statewide Housing Targets'!$A:$T,18,FALSE)*$D77</f>
        <v>444.34969516696322</v>
      </c>
      <c r="I77" s="16">
        <f>VLOOKUP($B77,'Statewide Housing Targets'!$A:$T,19,FALSE)*$D77</f>
        <v>504.51600584997266</v>
      </c>
      <c r="J77" s="16">
        <f t="shared" si="0"/>
        <v>1921</v>
      </c>
    </row>
    <row r="78" spans="1:10" ht="14.25" customHeight="1">
      <c r="A78" s="6" t="s">
        <v>121</v>
      </c>
      <c r="B78" s="6" t="s">
        <v>30</v>
      </c>
      <c r="C78" s="7">
        <v>1994</v>
      </c>
      <c r="D78" s="12">
        <v>4.5395560614684118E-2</v>
      </c>
      <c r="E78" s="7">
        <f>VLOOKUP($B78,'Statewide Housing Targets'!$A:$T,15,FALSE)*$D78</f>
        <v>19.262225724754391</v>
      </c>
      <c r="F78" s="7">
        <f>VLOOKUP($B78,'Statewide Housing Targets'!$A:$T,16,FALSE)*$D78</f>
        <v>25.722903356167862</v>
      </c>
      <c r="G78" s="7">
        <f>VLOOKUP($B78,'Statewide Housing Targets'!$A:$T,17,FALSE)*$D78</f>
        <v>32.18358098758133</v>
      </c>
      <c r="H78" s="7">
        <f>VLOOKUP($B78,'Statewide Housing Targets'!$A:$T,18,FALSE)*$D78</f>
        <v>38.644258618994805</v>
      </c>
      <c r="I78" s="7">
        <f>VLOOKUP($B78,'Statewide Housing Targets'!$A:$T,19,FALSE)*$D78</f>
        <v>45.104936250408272</v>
      </c>
      <c r="J78" s="7">
        <f t="shared" si="0"/>
        <v>161</v>
      </c>
    </row>
    <row r="79" spans="1:10" ht="14.25" customHeight="1">
      <c r="A79" s="6" t="s">
        <v>122</v>
      </c>
      <c r="B79" s="6" t="s">
        <v>30</v>
      </c>
      <c r="C79" s="7">
        <v>2178</v>
      </c>
      <c r="D79" s="12">
        <v>4.9584519066590782E-2</v>
      </c>
      <c r="E79" s="7">
        <f>VLOOKUP($B79,'Statewide Housing Targets'!$A:$T,15,FALSE)*$D79</f>
        <v>21.039682862846075</v>
      </c>
      <c r="F79" s="7">
        <f>VLOOKUP($B79,'Statewide Housing Targets'!$A:$T,16,FALSE)*$D79</f>
        <v>28.096531348913544</v>
      </c>
      <c r="G79" s="7">
        <f>VLOOKUP($B79,'Statewide Housing Targets'!$A:$T,17,FALSE)*$D79</f>
        <v>35.153379834981017</v>
      </c>
      <c r="H79" s="7">
        <f>VLOOKUP($B79,'Statewide Housing Targets'!$A:$T,18,FALSE)*$D79</f>
        <v>42.21022832104849</v>
      </c>
      <c r="I79" s="7">
        <f>VLOOKUP($B79,'Statewide Housing Targets'!$A:$T,19,FALSE)*$D79</f>
        <v>49.267076807115963</v>
      </c>
      <c r="J79" s="7">
        <f t="shared" si="0"/>
        <v>175</v>
      </c>
    </row>
    <row r="80" spans="1:10" ht="14.25" customHeight="1">
      <c r="A80" s="6" t="s">
        <v>123</v>
      </c>
      <c r="B80" s="6" t="s">
        <v>30</v>
      </c>
      <c r="C80" s="7">
        <v>513</v>
      </c>
      <c r="D80" s="12">
        <v>1.167899829254411E-2</v>
      </c>
      <c r="E80" s="7">
        <f>VLOOKUP($B80,'Statewide Housing Targets'!$A:$T,15,FALSE)*$D80</f>
        <v>4.9556277817447363</v>
      </c>
      <c r="F80" s="7">
        <f>VLOOKUP($B80,'Statewide Housing Targets'!$A:$T,16,FALSE)*$D80</f>
        <v>6.6177780449920336</v>
      </c>
      <c r="G80" s="7">
        <f>VLOOKUP($B80,'Statewide Housing Targets'!$A:$T,17,FALSE)*$D80</f>
        <v>8.2799283082393309</v>
      </c>
      <c r="H80" s="7">
        <f>VLOOKUP($B80,'Statewide Housing Targets'!$A:$T,18,FALSE)*$D80</f>
        <v>9.9420785714866273</v>
      </c>
      <c r="I80" s="7">
        <f>VLOOKUP($B80,'Statewide Housing Targets'!$A:$T,19,FALSE)*$D80</f>
        <v>11.604228834733926</v>
      </c>
      <c r="J80" s="7">
        <f t="shared" si="0"/>
        <v>42</v>
      </c>
    </row>
    <row r="81" spans="1:12" ht="14.25" customHeight="1">
      <c r="A81" s="6" t="s">
        <v>124</v>
      </c>
      <c r="B81" s="6" t="s">
        <v>30</v>
      </c>
      <c r="C81" s="7">
        <v>997</v>
      </c>
      <c r="D81" s="12">
        <v>2.2697780307342059E-2</v>
      </c>
      <c r="E81" s="7">
        <f>VLOOKUP($B81,'Statewide Housing Targets'!$A:$T,15,FALSE)*$D81</f>
        <v>9.6311128623771953</v>
      </c>
      <c r="F81" s="7">
        <f>VLOOKUP($B81,'Statewide Housing Targets'!$A:$T,16,FALSE)*$D81</f>
        <v>12.861451678083931</v>
      </c>
      <c r="G81" s="7">
        <f>VLOOKUP($B81,'Statewide Housing Targets'!$A:$T,17,FALSE)*$D81</f>
        <v>16.091790493790665</v>
      </c>
      <c r="H81" s="7">
        <f>VLOOKUP($B81,'Statewide Housing Targets'!$A:$T,18,FALSE)*$D81</f>
        <v>19.322129309497402</v>
      </c>
      <c r="I81" s="7">
        <f>VLOOKUP($B81,'Statewide Housing Targets'!$A:$T,19,FALSE)*$D81</f>
        <v>22.552468125204136</v>
      </c>
      <c r="J81" s="7">
        <f t="shared" si="0"/>
        <v>81</v>
      </c>
    </row>
    <row r="82" spans="1:12" ht="14.25" customHeight="1">
      <c r="A82" s="6" t="s">
        <v>125</v>
      </c>
      <c r="B82" s="6" t="s">
        <v>30</v>
      </c>
      <c r="C82" s="7">
        <v>14601</v>
      </c>
      <c r="D82" s="12">
        <v>0.33240751280591918</v>
      </c>
      <c r="E82" s="7">
        <f>VLOOKUP($B82,'Statewide Housing Targets'!$A:$T,15,FALSE)*$D82</f>
        <v>141.04701996345983</v>
      </c>
      <c r="F82" s="7">
        <f>VLOOKUP($B82,'Statewide Housing Targets'!$A:$T,16,FALSE)*$D82</f>
        <v>188.35512131565045</v>
      </c>
      <c r="G82" s="7">
        <f>VLOOKUP($B82,'Statewide Housing Targets'!$A:$T,17,FALSE)*$D82</f>
        <v>235.66322266784107</v>
      </c>
      <c r="H82" s="7">
        <f>VLOOKUP($B82,'Statewide Housing Targets'!$A:$T,18,FALSE)*$D82</f>
        <v>282.97132402003166</v>
      </c>
      <c r="I82" s="7">
        <f>VLOOKUP($B82,'Statewide Housing Targets'!$A:$T,19,FALSE)*$D82</f>
        <v>330.27942537222231</v>
      </c>
      <c r="J82" s="7">
        <f t="shared" si="0"/>
        <v>1178</v>
      </c>
      <c r="L82" s="12"/>
    </row>
    <row r="83" spans="1:12" ht="14.25" customHeight="1">
      <c r="A83" s="6" t="s">
        <v>126</v>
      </c>
      <c r="B83" s="6" t="s">
        <v>30</v>
      </c>
      <c r="C83" s="7">
        <v>503</v>
      </c>
      <c r="D83" s="12">
        <v>1.14513375071144E-2</v>
      </c>
      <c r="E83" s="7">
        <f>VLOOKUP($B83,'Statewide Housing Targets'!$A:$T,15,FALSE)*$D83</f>
        <v>4.8590268503267104</v>
      </c>
      <c r="F83" s="7">
        <f>VLOOKUP($B83,'Statewide Housing Targets'!$A:$T,16,FALSE)*$D83</f>
        <v>6.4887765236471591</v>
      </c>
      <c r="G83" s="7">
        <f>VLOOKUP($B83,'Statewide Housing Targets'!$A:$T,17,FALSE)*$D83</f>
        <v>8.1185261969676095</v>
      </c>
      <c r="H83" s="7">
        <f>VLOOKUP($B83,'Statewide Housing Targets'!$A:$T,18,FALSE)*$D83</f>
        <v>9.7482758702880581</v>
      </c>
      <c r="I83" s="7">
        <f>VLOOKUP($B83,'Statewide Housing Targets'!$A:$T,19,FALSE)*$D83</f>
        <v>11.378025543608507</v>
      </c>
      <c r="J83" s="7">
        <f t="shared" si="0"/>
        <v>40</v>
      </c>
    </row>
    <row r="84" spans="1:12" ht="14.25" customHeight="1">
      <c r="A84" s="18" t="s">
        <v>127</v>
      </c>
      <c r="B84" s="18" t="s">
        <v>30</v>
      </c>
      <c r="C84" s="16">
        <f>VLOOKUP(B84,'2025 Housing Stock Estimate'!A:C,3,FALSE)-SUM(C78:C83)</f>
        <v>23139</v>
      </c>
      <c r="D84" s="17">
        <f>1-SUM(D78:D83)</f>
        <v>0.5267842914058054</v>
      </c>
      <c r="E84" s="16">
        <f>VLOOKUP($B84,'Statewide Housing Targets'!$A:$T,15,FALSE)*$D84</f>
        <v>223.52489520817048</v>
      </c>
      <c r="F84" s="16">
        <f>VLOOKUP($B84,'Statewide Housing Targets'!$A:$T,16,FALSE)*$D84</f>
        <v>298.49662023990385</v>
      </c>
      <c r="G84" s="16">
        <f>VLOOKUP($B84,'Statewide Housing Targets'!$A:$T,17,FALSE)*$D84</f>
        <v>373.46834527163719</v>
      </c>
      <c r="H84" s="16">
        <f>VLOOKUP($B84,'Statewide Housing Targets'!$A:$T,18,FALSE)*$D84</f>
        <v>448.44007030337053</v>
      </c>
      <c r="I84" s="16">
        <f>VLOOKUP($B84,'Statewide Housing Targets'!$A:$T,19,FALSE)*$D84</f>
        <v>523.41179533510388</v>
      </c>
      <c r="J84" s="16">
        <f t="shared" si="0"/>
        <v>1866</v>
      </c>
    </row>
    <row r="85" spans="1:12" ht="14.25" customHeight="1">
      <c r="A85" s="6" t="s">
        <v>128</v>
      </c>
      <c r="B85" s="6" t="s">
        <v>31</v>
      </c>
      <c r="C85" s="7">
        <v>2007</v>
      </c>
      <c r="D85" s="12">
        <v>3.5468763806662543E-2</v>
      </c>
      <c r="E85" s="7">
        <f>VLOOKUP($B85,'Statewide Housing Targets'!$A:$T,15,FALSE)*$D85</f>
        <v>13.442661482725104</v>
      </c>
      <c r="F85" s="7">
        <f>VLOOKUP($B85,'Statewide Housing Targets'!$A:$T,16,FALSE)*$D85</f>
        <v>13.442661482725104</v>
      </c>
      <c r="G85" s="7">
        <f>VLOOKUP($B85,'Statewide Housing Targets'!$A:$T,17,FALSE)*$D85</f>
        <v>13.442661482725104</v>
      </c>
      <c r="H85" s="7">
        <f>VLOOKUP($B85,'Statewide Housing Targets'!$A:$T,18,FALSE)*$D85</f>
        <v>13.442661482725104</v>
      </c>
      <c r="I85" s="7">
        <f>VLOOKUP($B85,'Statewide Housing Targets'!$A:$T,19,FALSE)*$D85</f>
        <v>13.442661482725104</v>
      </c>
      <c r="J85" s="7">
        <f t="shared" si="0"/>
        <v>65</v>
      </c>
    </row>
    <row r="86" spans="1:12" ht="14.25" customHeight="1">
      <c r="A86" s="6" t="s">
        <v>129</v>
      </c>
      <c r="B86" s="6" t="s">
        <v>31</v>
      </c>
      <c r="C86" s="7">
        <v>29834</v>
      </c>
      <c r="D86" s="12">
        <v>0.52724220199699567</v>
      </c>
      <c r="E86" s="7">
        <f>VLOOKUP($B86,'Statewide Housing Targets'!$A:$T,15,FALSE)*$D86</f>
        <v>199.82479455686135</v>
      </c>
      <c r="F86" s="7">
        <f>VLOOKUP($B86,'Statewide Housing Targets'!$A:$T,16,FALSE)*$D86</f>
        <v>199.82479455686135</v>
      </c>
      <c r="G86" s="7">
        <f>VLOOKUP($B86,'Statewide Housing Targets'!$A:$T,17,FALSE)*$D86</f>
        <v>199.82479455686135</v>
      </c>
      <c r="H86" s="7">
        <f>VLOOKUP($B86,'Statewide Housing Targets'!$A:$T,18,FALSE)*$D86</f>
        <v>199.82479455686135</v>
      </c>
      <c r="I86" s="7">
        <f>VLOOKUP($B86,'Statewide Housing Targets'!$A:$T,19,FALSE)*$D86</f>
        <v>199.82479455686135</v>
      </c>
      <c r="J86" s="7">
        <f t="shared" si="0"/>
        <v>1000</v>
      </c>
    </row>
    <row r="87" spans="1:12" ht="14.25" customHeight="1">
      <c r="A87" s="6" t="s">
        <v>130</v>
      </c>
      <c r="B87" s="6" t="s">
        <v>31</v>
      </c>
      <c r="C87" s="7">
        <v>2041</v>
      </c>
      <c r="D87" s="12">
        <v>3.6069629760537243E-2</v>
      </c>
      <c r="E87" s="7">
        <f>VLOOKUP($B87,'Statewide Housing Targets'!$A:$T,15,FALSE)*$D87</f>
        <v>13.670389679243614</v>
      </c>
      <c r="F87" s="7">
        <f>VLOOKUP($B87,'Statewide Housing Targets'!$A:$T,16,FALSE)*$D87</f>
        <v>13.670389679243614</v>
      </c>
      <c r="G87" s="7">
        <f>VLOOKUP($B87,'Statewide Housing Targets'!$A:$T,17,FALSE)*$D87</f>
        <v>13.670389679243614</v>
      </c>
      <c r="H87" s="7">
        <f>VLOOKUP($B87,'Statewide Housing Targets'!$A:$T,18,FALSE)*$D87</f>
        <v>13.670389679243614</v>
      </c>
      <c r="I87" s="7">
        <f>VLOOKUP($B87,'Statewide Housing Targets'!$A:$T,19,FALSE)*$D87</f>
        <v>13.670389679243614</v>
      </c>
      <c r="J87" s="7">
        <f t="shared" si="0"/>
        <v>70</v>
      </c>
    </row>
    <row r="88" spans="1:12" ht="14.25" customHeight="1">
      <c r="A88" s="6" t="s">
        <v>131</v>
      </c>
      <c r="B88" s="6" t="s">
        <v>31</v>
      </c>
      <c r="C88" s="7">
        <v>1031</v>
      </c>
      <c r="D88" s="12">
        <v>1.8220376424847574E-2</v>
      </c>
      <c r="E88" s="7">
        <f>VLOOKUP($B88,'Statewide Housing Targets'!$A:$T,15,FALSE)*$D88</f>
        <v>6.9055226650172301</v>
      </c>
      <c r="F88" s="7">
        <f>VLOOKUP($B88,'Statewide Housing Targets'!$A:$T,16,FALSE)*$D88</f>
        <v>6.9055226650172301</v>
      </c>
      <c r="G88" s="7">
        <f>VLOOKUP($B88,'Statewide Housing Targets'!$A:$T,17,FALSE)*$D88</f>
        <v>6.9055226650172301</v>
      </c>
      <c r="H88" s="7">
        <f>VLOOKUP($B88,'Statewide Housing Targets'!$A:$T,18,FALSE)*$D88</f>
        <v>6.9055226650172301</v>
      </c>
      <c r="I88" s="7">
        <f>VLOOKUP($B88,'Statewide Housing Targets'!$A:$T,19,FALSE)*$D88</f>
        <v>6.9055226650172301</v>
      </c>
      <c r="J88" s="7">
        <f t="shared" si="0"/>
        <v>35</v>
      </c>
    </row>
    <row r="89" spans="1:12" ht="14.25" customHeight="1">
      <c r="A89" s="18" t="s">
        <v>132</v>
      </c>
      <c r="B89" s="18" t="s">
        <v>31</v>
      </c>
      <c r="C89" s="19">
        <f>VLOOKUP(B89,'2025 Housing Stock Estimate'!A:C,3,FALSE)-SUM(C85:C88)</f>
        <v>21672</v>
      </c>
      <c r="D89" s="20">
        <f>1-SUM(D85:D88)</f>
        <v>0.38299902801095698</v>
      </c>
      <c r="E89" s="16">
        <f>VLOOKUP($B89,'Statewide Housing Targets'!$A:$T,15,FALSE)*$D89</f>
        <v>145.15663161615271</v>
      </c>
      <c r="F89" s="16">
        <f>VLOOKUP($B89,'Statewide Housing Targets'!$A:$T,16,FALSE)*$D89</f>
        <v>145.15663161615271</v>
      </c>
      <c r="G89" s="16">
        <f>VLOOKUP($B89,'Statewide Housing Targets'!$A:$T,17,FALSE)*$D89</f>
        <v>145.15663161615271</v>
      </c>
      <c r="H89" s="16">
        <f>VLOOKUP($B89,'Statewide Housing Targets'!$A:$T,18,FALSE)*$D89</f>
        <v>145.15663161615271</v>
      </c>
      <c r="I89" s="16">
        <f>VLOOKUP($B89,'Statewide Housing Targets'!$A:$T,19,FALSE)*$D89</f>
        <v>145.15663161615271</v>
      </c>
      <c r="J89" s="16">
        <f t="shared" si="0"/>
        <v>725</v>
      </c>
    </row>
    <row r="90" spans="1:12" ht="14.25" customHeight="1">
      <c r="I90" s="21"/>
      <c r="J90" s="21"/>
    </row>
    <row r="91" spans="1:12" ht="14.25" customHeight="1">
      <c r="I91" s="21"/>
      <c r="J91" s="21"/>
    </row>
    <row r="92" spans="1:12" ht="14.25" customHeight="1">
      <c r="A92" s="9" t="s">
        <v>133</v>
      </c>
      <c r="I92" s="21"/>
      <c r="J92" s="21"/>
    </row>
    <row r="93" spans="1:12" ht="41.4">
      <c r="A93" s="6" t="s">
        <v>42</v>
      </c>
      <c r="B93" s="6" t="s">
        <v>43</v>
      </c>
      <c r="C93" s="1" t="s">
        <v>134</v>
      </c>
      <c r="D93" s="22" t="s">
        <v>44</v>
      </c>
      <c r="I93" s="21"/>
      <c r="J93" s="21"/>
    </row>
    <row r="94" spans="1:12" ht="14.25" customHeight="1">
      <c r="A94" s="6" t="s">
        <v>135</v>
      </c>
      <c r="B94" s="6" t="s">
        <v>9</v>
      </c>
      <c r="C94" s="7">
        <v>480</v>
      </c>
      <c r="D94" s="23">
        <v>1.462968607131972E-2</v>
      </c>
      <c r="I94" s="21"/>
      <c r="J94" s="21"/>
    </row>
    <row r="95" spans="1:12" ht="14.25" customHeight="1">
      <c r="A95" s="6" t="s">
        <v>136</v>
      </c>
      <c r="B95" s="6" t="s">
        <v>13</v>
      </c>
      <c r="C95" s="7">
        <v>90</v>
      </c>
      <c r="D95" s="23">
        <v>6.6587747854394792E-3</v>
      </c>
      <c r="I95" s="21"/>
      <c r="J95" s="21"/>
    </row>
    <row r="96" spans="1:12" ht="14.25" customHeight="1">
      <c r="A96" s="6" t="s">
        <v>137</v>
      </c>
      <c r="B96" s="6" t="s">
        <v>13</v>
      </c>
      <c r="C96" s="7">
        <v>50</v>
      </c>
      <c r="D96" s="23">
        <v>3.6993193252441549E-3</v>
      </c>
      <c r="I96" s="21"/>
      <c r="J96" s="21"/>
    </row>
    <row r="97" spans="1:10" ht="14.25" customHeight="1">
      <c r="A97" s="6" t="s">
        <v>138</v>
      </c>
      <c r="B97" s="6" t="s">
        <v>13</v>
      </c>
      <c r="C97" s="7">
        <v>81</v>
      </c>
      <c r="D97" s="23">
        <v>5.9928973068955312E-3</v>
      </c>
      <c r="I97" s="21"/>
      <c r="J97" s="21"/>
    </row>
    <row r="98" spans="1:10" ht="14.25" customHeight="1">
      <c r="A98" s="6" t="s">
        <v>139</v>
      </c>
      <c r="B98" s="6" t="s">
        <v>13</v>
      </c>
      <c r="C98" s="7">
        <v>43</v>
      </c>
      <c r="D98" s="23">
        <v>3.1814146197099735E-3</v>
      </c>
      <c r="I98" s="21"/>
      <c r="J98" s="21"/>
    </row>
    <row r="99" spans="1:10" ht="14.25" customHeight="1">
      <c r="A99" s="6" t="s">
        <v>140</v>
      </c>
      <c r="B99" s="6" t="s">
        <v>13</v>
      </c>
      <c r="C99" s="7">
        <v>308</v>
      </c>
      <c r="D99" s="23">
        <v>2.2787807043503996E-2</v>
      </c>
      <c r="I99" s="21"/>
      <c r="J99" s="21"/>
    </row>
    <row r="100" spans="1:10" ht="14.25" customHeight="1">
      <c r="A100" s="6" t="s">
        <v>141</v>
      </c>
      <c r="B100" s="6" t="s">
        <v>13</v>
      </c>
      <c r="C100" s="7">
        <v>21</v>
      </c>
      <c r="D100" s="23">
        <v>1.5537141166025452E-3</v>
      </c>
      <c r="I100" s="21"/>
      <c r="J100" s="21"/>
    </row>
    <row r="101" spans="1:10" ht="14.25" customHeight="1">
      <c r="A101" s="6" t="s">
        <v>142</v>
      </c>
      <c r="B101" s="6" t="s">
        <v>14</v>
      </c>
      <c r="C101" s="7">
        <v>482</v>
      </c>
      <c r="D101" s="23">
        <v>7.2845980624782749E-3</v>
      </c>
      <c r="I101" s="21"/>
      <c r="J101" s="21"/>
    </row>
    <row r="102" spans="1:10" ht="14.25" customHeight="1">
      <c r="A102" s="6" t="s">
        <v>143</v>
      </c>
      <c r="B102" s="6" t="s">
        <v>15</v>
      </c>
      <c r="C102" s="7">
        <v>409</v>
      </c>
      <c r="D102" s="23">
        <v>9.2619850993002559E-3</v>
      </c>
      <c r="I102" s="21"/>
      <c r="J102" s="21"/>
    </row>
    <row r="103" spans="1:10" ht="14.25" customHeight="1">
      <c r="A103" s="6" t="s">
        <v>144</v>
      </c>
      <c r="B103" s="6" t="s">
        <v>15</v>
      </c>
      <c r="C103" s="7">
        <v>451</v>
      </c>
      <c r="D103" s="23">
        <v>1.0213093593604927E-2</v>
      </c>
      <c r="I103" s="21"/>
      <c r="J103" s="21"/>
    </row>
    <row r="104" spans="1:10" ht="14.25" customHeight="1">
      <c r="A104" s="6" t="s">
        <v>145</v>
      </c>
      <c r="B104" s="6" t="s">
        <v>15</v>
      </c>
      <c r="C104" s="7">
        <v>444</v>
      </c>
      <c r="D104" s="23">
        <v>1.0054575511220815E-2</v>
      </c>
      <c r="I104" s="21"/>
      <c r="J104" s="21"/>
    </row>
    <row r="105" spans="1:10" ht="14.25" customHeight="1">
      <c r="A105" s="6" t="s">
        <v>146</v>
      </c>
      <c r="B105" s="6" t="s">
        <v>17</v>
      </c>
      <c r="C105" s="7">
        <v>87</v>
      </c>
      <c r="D105" s="23">
        <v>5.299707602339181E-3</v>
      </c>
      <c r="I105" s="21"/>
      <c r="J105" s="21"/>
    </row>
    <row r="106" spans="1:10" ht="14.25" customHeight="1">
      <c r="A106" s="6" t="s">
        <v>147</v>
      </c>
      <c r="B106" s="6" t="s">
        <v>17</v>
      </c>
      <c r="C106" s="7">
        <v>157</v>
      </c>
      <c r="D106" s="23">
        <v>9.5638401559454186E-3</v>
      </c>
      <c r="I106" s="21"/>
      <c r="J106" s="21"/>
    </row>
    <row r="107" spans="1:10" ht="14.25" customHeight="1">
      <c r="A107" s="6" t="s">
        <v>148</v>
      </c>
      <c r="B107" s="6" t="s">
        <v>17</v>
      </c>
      <c r="C107" s="7">
        <v>269</v>
      </c>
      <c r="D107" s="23">
        <v>1.63864522417154E-2</v>
      </c>
      <c r="I107" s="21"/>
      <c r="J107" s="21"/>
    </row>
    <row r="108" spans="1:10" ht="14.25" customHeight="1">
      <c r="A108" s="6" t="s">
        <v>149</v>
      </c>
      <c r="B108" s="6" t="s">
        <v>17</v>
      </c>
      <c r="C108" s="7">
        <v>129</v>
      </c>
      <c r="D108" s="23">
        <v>7.8581871345029235E-3</v>
      </c>
      <c r="I108" s="21"/>
      <c r="J108" s="21"/>
    </row>
    <row r="109" spans="1:10" ht="14.25" customHeight="1">
      <c r="A109" s="6" t="s">
        <v>150</v>
      </c>
      <c r="B109" s="6" t="s">
        <v>18</v>
      </c>
      <c r="C109" s="7">
        <v>69</v>
      </c>
      <c r="D109" s="23">
        <v>6.4800901577761083E-4</v>
      </c>
      <c r="I109" s="21"/>
      <c r="J109" s="21"/>
    </row>
    <row r="110" spans="1:10" ht="14.25" customHeight="1">
      <c r="A110" s="6" t="s">
        <v>151</v>
      </c>
      <c r="B110" s="6" t="s">
        <v>18</v>
      </c>
      <c r="C110" s="7">
        <v>478</v>
      </c>
      <c r="D110" s="23">
        <v>4.4891059353869269E-3</v>
      </c>
      <c r="I110" s="21"/>
      <c r="J110" s="21"/>
    </row>
    <row r="111" spans="1:10" ht="14.25" customHeight="1">
      <c r="A111" s="6" t="s">
        <v>152</v>
      </c>
      <c r="B111" s="6" t="s">
        <v>18</v>
      </c>
      <c r="C111" s="7">
        <v>463</v>
      </c>
      <c r="D111" s="23">
        <v>4.3482344102178817E-3</v>
      </c>
      <c r="I111" s="21"/>
      <c r="J111" s="21"/>
    </row>
    <row r="112" spans="1:10" ht="14.25" customHeight="1">
      <c r="A112" s="6" t="s">
        <v>153</v>
      </c>
      <c r="B112" s="6" t="s">
        <v>19</v>
      </c>
      <c r="C112" s="7">
        <v>206</v>
      </c>
      <c r="D112" s="23">
        <v>1.109495341196747E-2</v>
      </c>
      <c r="I112" s="21"/>
      <c r="J112" s="21"/>
    </row>
    <row r="113" spans="1:10" ht="14.25" customHeight="1">
      <c r="A113" s="6" t="s">
        <v>154</v>
      </c>
      <c r="B113" s="6" t="s">
        <v>19</v>
      </c>
      <c r="C113" s="7">
        <v>232</v>
      </c>
      <c r="D113" s="23">
        <v>1.2495287337749772E-2</v>
      </c>
      <c r="I113" s="21"/>
      <c r="J113" s="21"/>
    </row>
    <row r="114" spans="1:10" ht="14.25" customHeight="1">
      <c r="A114" s="6" t="s">
        <v>155</v>
      </c>
      <c r="B114" s="6" t="s">
        <v>19</v>
      </c>
      <c r="C114" s="7">
        <v>466</v>
      </c>
      <c r="D114" s="23">
        <v>2.5098292669790488E-2</v>
      </c>
      <c r="I114" s="21"/>
      <c r="J114" s="21"/>
    </row>
    <row r="115" spans="1:10" ht="14.25" customHeight="1">
      <c r="A115" s="6" t="s">
        <v>156</v>
      </c>
      <c r="B115" s="6" t="s">
        <v>19</v>
      </c>
      <c r="C115" s="7">
        <v>225</v>
      </c>
      <c r="D115" s="23">
        <v>1.2118274357731459E-2</v>
      </c>
      <c r="I115" s="21"/>
      <c r="J115" s="21"/>
    </row>
    <row r="116" spans="1:10" ht="14.25" customHeight="1">
      <c r="A116" s="6" t="s">
        <v>157</v>
      </c>
      <c r="B116" s="6" t="s">
        <v>22</v>
      </c>
      <c r="C116" s="7">
        <v>271</v>
      </c>
      <c r="D116" s="23">
        <v>2.6244431532055006E-2</v>
      </c>
      <c r="I116" s="21"/>
      <c r="J116" s="21"/>
    </row>
    <row r="117" spans="1:10" ht="14.25" customHeight="1">
      <c r="A117" s="6" t="s">
        <v>158</v>
      </c>
      <c r="B117" s="6" t="s">
        <v>22</v>
      </c>
      <c r="C117" s="7">
        <v>355</v>
      </c>
      <c r="D117" s="23">
        <v>3.4379236877784235E-2</v>
      </c>
      <c r="I117" s="21"/>
      <c r="J117" s="21"/>
    </row>
    <row r="118" spans="1:10" ht="14.25" customHeight="1">
      <c r="A118" s="6" t="s">
        <v>159</v>
      </c>
      <c r="B118" s="6" t="s">
        <v>22</v>
      </c>
      <c r="C118" s="7">
        <v>264</v>
      </c>
      <c r="D118" s="23">
        <v>2.5566531086577571E-2</v>
      </c>
      <c r="I118" s="21"/>
      <c r="J118" s="21"/>
    </row>
    <row r="119" spans="1:10" ht="14.25" customHeight="1">
      <c r="A119" s="6" t="s">
        <v>160</v>
      </c>
      <c r="B119" s="6" t="s">
        <v>23</v>
      </c>
      <c r="C119" s="7">
        <v>70</v>
      </c>
      <c r="D119" s="23">
        <v>1.7278532410824261E-4</v>
      </c>
      <c r="I119" s="21"/>
      <c r="J119" s="21"/>
    </row>
    <row r="120" spans="1:10" ht="14.25" customHeight="1">
      <c r="A120" s="6" t="s">
        <v>161</v>
      </c>
      <c r="B120" s="6" t="s">
        <v>23</v>
      </c>
      <c r="C120" s="7">
        <v>52</v>
      </c>
      <c r="D120" s="23">
        <v>1.2835481219469451E-4</v>
      </c>
      <c r="I120" s="21"/>
      <c r="J120" s="21"/>
    </row>
    <row r="121" spans="1:10" ht="14.25" customHeight="1">
      <c r="A121" s="6" t="s">
        <v>162</v>
      </c>
      <c r="B121" s="6" t="s">
        <v>23</v>
      </c>
      <c r="C121" s="7">
        <v>243</v>
      </c>
      <c r="D121" s="23">
        <v>5.9981191083289935E-4</v>
      </c>
      <c r="I121" s="21"/>
      <c r="J121" s="21"/>
    </row>
    <row r="122" spans="1:10" ht="14.25" customHeight="1">
      <c r="A122" s="6" t="s">
        <v>163</v>
      </c>
      <c r="B122" s="6" t="s">
        <v>23</v>
      </c>
      <c r="C122" s="7">
        <v>305</v>
      </c>
      <c r="D122" s="23">
        <v>7.5285034075734281E-4</v>
      </c>
      <c r="I122" s="21"/>
      <c r="J122" s="21"/>
    </row>
    <row r="123" spans="1:10" ht="14.25" customHeight="1">
      <c r="A123" s="6" t="s">
        <v>164</v>
      </c>
      <c r="B123" s="6" t="s">
        <v>25</v>
      </c>
      <c r="C123" s="7">
        <v>88</v>
      </c>
      <c r="D123" s="23">
        <v>4.0547389761784085E-3</v>
      </c>
      <c r="I123" s="21"/>
      <c r="J123" s="21"/>
    </row>
    <row r="124" spans="1:10" ht="14.25" customHeight="1">
      <c r="A124" s="6" t="s">
        <v>165</v>
      </c>
      <c r="B124" s="6" t="s">
        <v>25</v>
      </c>
      <c r="C124" s="7">
        <v>424</v>
      </c>
      <c r="D124" s="23">
        <v>1.9536469612495968E-2</v>
      </c>
      <c r="I124" s="21"/>
      <c r="J124" s="21"/>
    </row>
    <row r="125" spans="1:10" ht="14.25" customHeight="1">
      <c r="A125" s="6" t="s">
        <v>166</v>
      </c>
      <c r="B125" s="6" t="s">
        <v>25</v>
      </c>
      <c r="C125" s="7">
        <v>14</v>
      </c>
      <c r="D125" s="23">
        <v>6.4507210984656501E-4</v>
      </c>
      <c r="I125" s="21"/>
      <c r="J125" s="21"/>
    </row>
    <row r="126" spans="1:10" ht="14.25" customHeight="1">
      <c r="A126" s="6" t="s">
        <v>167</v>
      </c>
      <c r="B126" s="6" t="s">
        <v>25</v>
      </c>
      <c r="C126" s="7">
        <v>57</v>
      </c>
      <c r="D126" s="23">
        <v>2.6263650186610144E-3</v>
      </c>
      <c r="I126" s="21"/>
      <c r="J126" s="21"/>
    </row>
    <row r="127" spans="1:10" ht="14.25" customHeight="1">
      <c r="A127" s="6" t="s">
        <v>168</v>
      </c>
      <c r="B127" s="6" t="s">
        <v>25</v>
      </c>
      <c r="C127" s="7">
        <v>363</v>
      </c>
      <c r="D127" s="23">
        <v>1.6725798276735936E-2</v>
      </c>
      <c r="I127" s="21"/>
      <c r="J127" s="21"/>
    </row>
    <row r="128" spans="1:10" ht="14.25" customHeight="1">
      <c r="A128" s="6" t="s">
        <v>169</v>
      </c>
      <c r="B128" s="6" t="s">
        <v>25</v>
      </c>
      <c r="C128" s="7">
        <v>184</v>
      </c>
      <c r="D128" s="23">
        <v>8.4780905865548539E-3</v>
      </c>
      <c r="I128" s="21"/>
      <c r="J128" s="21"/>
    </row>
    <row r="129" spans="1:10" ht="14.25" customHeight="1">
      <c r="A129" s="6" t="s">
        <v>170</v>
      </c>
      <c r="B129" s="6" t="s">
        <v>25</v>
      </c>
      <c r="C129" s="7">
        <v>22</v>
      </c>
      <c r="D129" s="23">
        <v>1.0136847440446021E-3</v>
      </c>
      <c r="I129" s="21"/>
      <c r="J129" s="21"/>
    </row>
    <row r="130" spans="1:10" ht="14.25" customHeight="1">
      <c r="A130" s="6" t="s">
        <v>171</v>
      </c>
      <c r="B130" s="6" t="s">
        <v>28</v>
      </c>
      <c r="C130" s="7">
        <v>59</v>
      </c>
      <c r="D130" s="23">
        <v>2.999339128666565E-3</v>
      </c>
      <c r="I130" s="21"/>
      <c r="J130" s="21"/>
    </row>
    <row r="131" spans="1:10" ht="14.25" customHeight="1">
      <c r="A131" s="6" t="s">
        <v>172</v>
      </c>
      <c r="B131" s="6" t="s">
        <v>28</v>
      </c>
      <c r="C131" s="7">
        <v>441</v>
      </c>
      <c r="D131" s="23">
        <v>2.241878908037212E-2</v>
      </c>
      <c r="I131" s="21"/>
      <c r="J131" s="21"/>
    </row>
    <row r="132" spans="1:10" ht="14.25" customHeight="1">
      <c r="A132" s="6" t="s">
        <v>173</v>
      </c>
      <c r="B132" s="6" t="s">
        <v>29</v>
      </c>
      <c r="C132" s="7">
        <v>163</v>
      </c>
      <c r="D132" s="23">
        <v>2.5482685843820838E-3</v>
      </c>
      <c r="I132" s="21"/>
      <c r="J132" s="21"/>
    </row>
    <row r="133" spans="1:10" ht="14.25" customHeight="1">
      <c r="A133" s="6" t="s">
        <v>174</v>
      </c>
      <c r="B133" s="6" t="s">
        <v>29</v>
      </c>
      <c r="C133" s="7">
        <v>487</v>
      </c>
      <c r="D133" s="23">
        <v>7.6135386539513796E-3</v>
      </c>
      <c r="I133" s="21"/>
      <c r="J133" s="21"/>
    </row>
    <row r="134" spans="1:10" ht="14.25" customHeight="1">
      <c r="A134" s="6" t="s">
        <v>175</v>
      </c>
      <c r="B134" s="6" t="s">
        <v>29</v>
      </c>
      <c r="C134" s="7">
        <v>414</v>
      </c>
      <c r="D134" s="23">
        <v>6.4722895333385443E-3</v>
      </c>
      <c r="I134" s="21"/>
      <c r="J134" s="21"/>
    </row>
    <row r="135" spans="1:10" ht="14.25" customHeight="1">
      <c r="A135" s="6" t="s">
        <v>176</v>
      </c>
      <c r="B135" s="6" t="s">
        <v>29</v>
      </c>
      <c r="C135" s="7">
        <v>330</v>
      </c>
      <c r="D135" s="23">
        <v>5.1590713671539126E-3</v>
      </c>
      <c r="I135" s="21"/>
      <c r="J135" s="21"/>
    </row>
    <row r="136" spans="1:10" ht="14.25" customHeight="1">
      <c r="A136" s="6" t="s">
        <v>177</v>
      </c>
      <c r="B136" s="6" t="s">
        <v>30</v>
      </c>
      <c r="C136" s="7">
        <v>175</v>
      </c>
      <c r="D136" s="23">
        <v>3.9840637450199202E-3</v>
      </c>
      <c r="I136" s="21"/>
      <c r="J136" s="21"/>
    </row>
    <row r="137" spans="1:10" ht="14.25" customHeight="1">
      <c r="A137" s="6" t="s">
        <v>178</v>
      </c>
      <c r="B137" s="6" t="s">
        <v>30</v>
      </c>
      <c r="C137" s="7">
        <v>332</v>
      </c>
      <c r="D137" s="23">
        <v>7.5583380762663634E-3</v>
      </c>
      <c r="I137" s="21"/>
      <c r="J137" s="21"/>
    </row>
    <row r="138" spans="1:10" ht="14.25" customHeight="1">
      <c r="I138" s="21"/>
      <c r="J138" s="21"/>
    </row>
    <row r="139" spans="1:10" ht="14.25" customHeight="1">
      <c r="I139" s="21"/>
      <c r="J139" s="21"/>
    </row>
    <row r="140" spans="1:10" ht="14.25" customHeight="1">
      <c r="I140" s="21"/>
      <c r="J140" s="21"/>
    </row>
    <row r="141" spans="1:10" ht="14.25" customHeight="1">
      <c r="I141" s="21"/>
      <c r="J141" s="21"/>
    </row>
    <row r="142" spans="1:10" ht="14.25" customHeight="1">
      <c r="I142" s="21"/>
      <c r="J142" s="21"/>
    </row>
    <row r="143" spans="1:10" ht="14.25" customHeight="1">
      <c r="I143" s="21"/>
      <c r="J143" s="21"/>
    </row>
    <row r="144" spans="1:10" ht="14.25" customHeight="1">
      <c r="I144" s="21"/>
      <c r="J144" s="21"/>
    </row>
    <row r="145" spans="9:10" ht="14.25" customHeight="1">
      <c r="I145" s="21"/>
      <c r="J145" s="21"/>
    </row>
    <row r="146" spans="9:10" ht="14.25" customHeight="1">
      <c r="I146" s="21"/>
      <c r="J146" s="21"/>
    </row>
    <row r="147" spans="9:10" ht="14.25" customHeight="1">
      <c r="I147" s="21"/>
      <c r="J147" s="21"/>
    </row>
    <row r="148" spans="9:10" ht="14.25" customHeight="1">
      <c r="I148" s="21"/>
      <c r="J148" s="21"/>
    </row>
    <row r="149" spans="9:10" ht="14.25" customHeight="1">
      <c r="I149" s="21"/>
      <c r="J149" s="21"/>
    </row>
    <row r="150" spans="9:10" ht="14.25" customHeight="1">
      <c r="I150" s="21"/>
      <c r="J150" s="21"/>
    </row>
    <row r="151" spans="9:10" ht="14.25" customHeight="1">
      <c r="I151" s="21"/>
      <c r="J151" s="21"/>
    </row>
    <row r="152" spans="9:10" ht="14.25" customHeight="1">
      <c r="I152" s="21"/>
      <c r="J152" s="21"/>
    </row>
    <row r="153" spans="9:10" ht="14.25" customHeight="1">
      <c r="I153" s="21"/>
      <c r="J153" s="21"/>
    </row>
    <row r="154" spans="9:10" ht="14.25" customHeight="1">
      <c r="I154" s="21"/>
      <c r="J154" s="21"/>
    </row>
    <row r="155" spans="9:10" ht="14.25" customHeight="1">
      <c r="I155" s="21"/>
      <c r="J155" s="21"/>
    </row>
    <row r="156" spans="9:10" ht="14.25" customHeight="1">
      <c r="I156" s="21"/>
      <c r="J156" s="21"/>
    </row>
    <row r="157" spans="9:10" ht="14.25" customHeight="1">
      <c r="I157" s="21"/>
      <c r="J157" s="21"/>
    </row>
    <row r="158" spans="9:10" ht="14.25" customHeight="1">
      <c r="I158" s="21"/>
      <c r="J158" s="21"/>
    </row>
    <row r="159" spans="9:10" ht="14.25" customHeight="1">
      <c r="I159" s="21"/>
      <c r="J159" s="21"/>
    </row>
    <row r="160" spans="9:10" ht="14.25" customHeight="1">
      <c r="I160" s="21"/>
      <c r="J160" s="21"/>
    </row>
    <row r="161" spans="9:10" ht="14.25" customHeight="1">
      <c r="I161" s="21"/>
      <c r="J161" s="21"/>
    </row>
    <row r="162" spans="9:10" ht="14.25" customHeight="1">
      <c r="I162" s="21"/>
      <c r="J162" s="21"/>
    </row>
    <row r="163" spans="9:10" ht="14.25" customHeight="1">
      <c r="I163" s="21"/>
      <c r="J163" s="21"/>
    </row>
    <row r="164" spans="9:10" ht="14.25" customHeight="1">
      <c r="I164" s="21"/>
      <c r="J164" s="21"/>
    </row>
    <row r="165" spans="9:10" ht="14.25" customHeight="1">
      <c r="I165" s="21"/>
      <c r="J165" s="21"/>
    </row>
    <row r="166" spans="9:10" ht="14.25" customHeight="1">
      <c r="I166" s="21"/>
      <c r="J166" s="21"/>
    </row>
    <row r="167" spans="9:10" ht="14.25" customHeight="1">
      <c r="I167" s="21"/>
      <c r="J167" s="21"/>
    </row>
    <row r="168" spans="9:10" ht="14.25" customHeight="1">
      <c r="I168" s="21"/>
      <c r="J168" s="21"/>
    </row>
    <row r="169" spans="9:10" ht="14.25" customHeight="1">
      <c r="I169" s="21"/>
      <c r="J169" s="21"/>
    </row>
    <row r="170" spans="9:10" ht="14.25" customHeight="1">
      <c r="I170" s="21"/>
      <c r="J170" s="21"/>
    </row>
    <row r="171" spans="9:10" ht="14.25" customHeight="1">
      <c r="I171" s="21"/>
      <c r="J171" s="21"/>
    </row>
    <row r="172" spans="9:10" ht="14.25" customHeight="1">
      <c r="I172" s="21"/>
      <c r="J172" s="21"/>
    </row>
    <row r="173" spans="9:10" ht="14.25" customHeight="1">
      <c r="I173" s="21"/>
      <c r="J173" s="21"/>
    </row>
    <row r="174" spans="9:10" ht="14.25" customHeight="1">
      <c r="I174" s="21"/>
      <c r="J174" s="21"/>
    </row>
    <row r="175" spans="9:10" ht="14.25" customHeight="1">
      <c r="I175" s="21"/>
      <c r="J175" s="21"/>
    </row>
    <row r="176" spans="9:10" ht="14.25" customHeight="1">
      <c r="I176" s="21"/>
      <c r="J176" s="21"/>
    </row>
    <row r="177" spans="9:10" ht="14.25" customHeight="1">
      <c r="I177" s="21"/>
      <c r="J177" s="21"/>
    </row>
    <row r="178" spans="9:10" ht="14.25" customHeight="1">
      <c r="I178" s="21"/>
      <c r="J178" s="21"/>
    </row>
    <row r="179" spans="9:10" ht="14.25" customHeight="1">
      <c r="I179" s="21"/>
      <c r="J179" s="21"/>
    </row>
    <row r="180" spans="9:10" ht="14.25" customHeight="1">
      <c r="I180" s="21"/>
      <c r="J180" s="21"/>
    </row>
    <row r="181" spans="9:10" ht="14.25" customHeight="1">
      <c r="I181" s="21"/>
      <c r="J181" s="21"/>
    </row>
    <row r="182" spans="9:10" ht="14.25" customHeight="1">
      <c r="I182" s="21"/>
      <c r="J182" s="21"/>
    </row>
    <row r="183" spans="9:10" ht="14.25" customHeight="1">
      <c r="I183" s="21"/>
      <c r="J183" s="21"/>
    </row>
    <row r="184" spans="9:10" ht="14.25" customHeight="1">
      <c r="I184" s="21"/>
      <c r="J184" s="21"/>
    </row>
    <row r="185" spans="9:10" ht="14.25" customHeight="1">
      <c r="I185" s="21"/>
      <c r="J185" s="21"/>
    </row>
    <row r="186" spans="9:10" ht="14.25" customHeight="1">
      <c r="I186" s="21"/>
      <c r="J186" s="21"/>
    </row>
    <row r="187" spans="9:10" ht="14.25" customHeight="1">
      <c r="I187" s="21"/>
      <c r="J187" s="21"/>
    </row>
    <row r="188" spans="9:10" ht="14.25" customHeight="1">
      <c r="I188" s="21"/>
      <c r="J188" s="21"/>
    </row>
    <row r="189" spans="9:10" ht="14.25" customHeight="1">
      <c r="I189" s="21"/>
      <c r="J189" s="21"/>
    </row>
    <row r="190" spans="9:10" ht="14.25" customHeight="1">
      <c r="I190" s="21"/>
      <c r="J190" s="21"/>
    </row>
    <row r="191" spans="9:10" ht="14.25" customHeight="1">
      <c r="I191" s="21"/>
      <c r="J191" s="21"/>
    </row>
    <row r="192" spans="9:10" ht="14.25" customHeight="1">
      <c r="I192" s="21"/>
      <c r="J192" s="21"/>
    </row>
    <row r="193" spans="9:10" ht="14.25" customHeight="1">
      <c r="I193" s="21"/>
      <c r="J193" s="21"/>
    </row>
    <row r="194" spans="9:10" ht="14.25" customHeight="1">
      <c r="I194" s="21"/>
      <c r="J194" s="21"/>
    </row>
    <row r="195" spans="9:10" ht="14.25" customHeight="1">
      <c r="I195" s="21"/>
      <c r="J195" s="21"/>
    </row>
    <row r="196" spans="9:10" ht="14.25" customHeight="1">
      <c r="I196" s="21"/>
      <c r="J196" s="21"/>
    </row>
    <row r="197" spans="9:10" ht="14.25" customHeight="1">
      <c r="I197" s="21"/>
      <c r="J197" s="21"/>
    </row>
    <row r="198" spans="9:10" ht="14.25" customHeight="1">
      <c r="I198" s="21"/>
      <c r="J198" s="21"/>
    </row>
    <row r="199" spans="9:10" ht="14.25" customHeight="1">
      <c r="I199" s="21"/>
      <c r="J199" s="21"/>
    </row>
    <row r="200" spans="9:10" ht="14.25" customHeight="1">
      <c r="I200" s="21"/>
      <c r="J200" s="21"/>
    </row>
    <row r="201" spans="9:10" ht="14.25" customHeight="1">
      <c r="I201" s="21"/>
      <c r="J201" s="21"/>
    </row>
    <row r="202" spans="9:10" ht="14.25" customHeight="1">
      <c r="I202" s="21"/>
      <c r="J202" s="21"/>
    </row>
    <row r="203" spans="9:10" ht="14.25" customHeight="1">
      <c r="I203" s="21"/>
      <c r="J203" s="21"/>
    </row>
    <row r="204" spans="9:10" ht="14.25" customHeight="1">
      <c r="I204" s="21"/>
      <c r="J204" s="21"/>
    </row>
    <row r="205" spans="9:10" ht="14.25" customHeight="1">
      <c r="I205" s="21"/>
      <c r="J205" s="21"/>
    </row>
    <row r="206" spans="9:10" ht="14.25" customHeight="1">
      <c r="I206" s="21"/>
      <c r="J206" s="21"/>
    </row>
    <row r="207" spans="9:10" ht="14.25" customHeight="1">
      <c r="I207" s="21"/>
      <c r="J207" s="21"/>
    </row>
    <row r="208" spans="9:10" ht="14.25" customHeight="1">
      <c r="I208" s="21"/>
      <c r="J208" s="21"/>
    </row>
    <row r="209" spans="9:10" ht="14.25" customHeight="1">
      <c r="I209" s="21"/>
      <c r="J209" s="21"/>
    </row>
    <row r="210" spans="9:10" ht="14.25" customHeight="1">
      <c r="I210" s="21"/>
      <c r="J210" s="21"/>
    </row>
    <row r="211" spans="9:10" ht="14.25" customHeight="1">
      <c r="I211" s="21"/>
      <c r="J211" s="21"/>
    </row>
    <row r="212" spans="9:10" ht="14.25" customHeight="1">
      <c r="I212" s="21"/>
      <c r="J212" s="21"/>
    </row>
    <row r="213" spans="9:10" ht="14.25" customHeight="1">
      <c r="I213" s="21"/>
      <c r="J213" s="21"/>
    </row>
    <row r="214" spans="9:10" ht="14.25" customHeight="1">
      <c r="I214" s="21"/>
      <c r="J214" s="21"/>
    </row>
    <row r="215" spans="9:10" ht="14.25" customHeight="1">
      <c r="I215" s="21"/>
      <c r="J215" s="21"/>
    </row>
    <row r="216" spans="9:10" ht="14.25" customHeight="1">
      <c r="I216" s="21"/>
      <c r="J216" s="21"/>
    </row>
    <row r="217" spans="9:10" ht="14.25" customHeight="1">
      <c r="I217" s="21"/>
      <c r="J217" s="21"/>
    </row>
    <row r="218" spans="9:10" ht="14.25" customHeight="1">
      <c r="I218" s="21"/>
      <c r="J218" s="21"/>
    </row>
    <row r="219" spans="9:10" ht="14.25" customHeight="1">
      <c r="I219" s="21"/>
      <c r="J219" s="21"/>
    </row>
    <row r="220" spans="9:10" ht="14.25" customHeight="1">
      <c r="I220" s="21"/>
      <c r="J220" s="21"/>
    </row>
    <row r="221" spans="9:10" ht="14.25" customHeight="1">
      <c r="I221" s="21"/>
      <c r="J221" s="21"/>
    </row>
    <row r="222" spans="9:10" ht="14.25" customHeight="1">
      <c r="I222" s="21"/>
      <c r="J222" s="21"/>
    </row>
    <row r="223" spans="9:10" ht="14.25" customHeight="1">
      <c r="I223" s="21"/>
      <c r="J223" s="21"/>
    </row>
    <row r="224" spans="9:10" ht="14.25" customHeight="1">
      <c r="I224" s="21"/>
      <c r="J224" s="21"/>
    </row>
    <row r="225" spans="9:10" ht="14.25" customHeight="1">
      <c r="I225" s="21"/>
      <c r="J225" s="21"/>
    </row>
    <row r="226" spans="9:10" ht="14.25" customHeight="1">
      <c r="I226" s="21"/>
      <c r="J226" s="21"/>
    </row>
    <row r="227" spans="9:10" ht="14.25" customHeight="1">
      <c r="I227" s="21"/>
      <c r="J227" s="21"/>
    </row>
    <row r="228" spans="9:10" ht="14.25" customHeight="1">
      <c r="I228" s="21"/>
      <c r="J228" s="21"/>
    </row>
    <row r="229" spans="9:10" ht="14.25" customHeight="1">
      <c r="I229" s="21"/>
      <c r="J229" s="21"/>
    </row>
    <row r="230" spans="9:10" ht="14.25" customHeight="1">
      <c r="I230" s="21"/>
      <c r="J230" s="21"/>
    </row>
    <row r="231" spans="9:10" ht="14.25" customHeight="1">
      <c r="I231" s="21"/>
      <c r="J231" s="21"/>
    </row>
    <row r="232" spans="9:10" ht="14.25" customHeight="1">
      <c r="I232" s="21"/>
      <c r="J232" s="21"/>
    </row>
    <row r="233" spans="9:10" ht="14.25" customHeight="1">
      <c r="I233" s="21"/>
      <c r="J233" s="21"/>
    </row>
    <row r="234" spans="9:10" ht="14.25" customHeight="1">
      <c r="I234" s="21"/>
      <c r="J234" s="21"/>
    </row>
    <row r="235" spans="9:10" ht="14.25" customHeight="1">
      <c r="I235" s="21"/>
      <c r="J235" s="21"/>
    </row>
    <row r="236" spans="9:10" ht="14.25" customHeight="1">
      <c r="I236" s="21"/>
      <c r="J236" s="21"/>
    </row>
    <row r="237" spans="9:10" ht="14.25" customHeight="1">
      <c r="I237" s="21"/>
      <c r="J237" s="21"/>
    </row>
    <row r="238" spans="9:10" ht="14.25" customHeight="1">
      <c r="I238" s="21"/>
      <c r="J238" s="21"/>
    </row>
    <row r="239" spans="9:10" ht="14.25" customHeight="1">
      <c r="I239" s="21"/>
      <c r="J239" s="21"/>
    </row>
    <row r="240" spans="9:10" ht="14.25" customHeight="1">
      <c r="I240" s="21"/>
      <c r="J240" s="21"/>
    </row>
    <row r="241" spans="9:10" ht="14.25" customHeight="1">
      <c r="I241" s="21"/>
      <c r="J241" s="21"/>
    </row>
    <row r="242" spans="9:10" ht="14.25" customHeight="1">
      <c r="I242" s="21"/>
      <c r="J242" s="21"/>
    </row>
    <row r="243" spans="9:10" ht="14.25" customHeight="1">
      <c r="I243" s="21"/>
      <c r="J243" s="21"/>
    </row>
    <row r="244" spans="9:10" ht="14.25" customHeight="1">
      <c r="I244" s="21"/>
      <c r="J244" s="21"/>
    </row>
    <row r="245" spans="9:10" ht="14.25" customHeight="1">
      <c r="I245" s="21"/>
      <c r="J245" s="21"/>
    </row>
    <row r="246" spans="9:10" ht="14.25" customHeight="1">
      <c r="I246" s="21"/>
      <c r="J246" s="21"/>
    </row>
    <row r="247" spans="9:10" ht="14.25" customHeight="1">
      <c r="I247" s="21"/>
      <c r="J247" s="21"/>
    </row>
    <row r="248" spans="9:10" ht="14.25" customHeight="1">
      <c r="I248" s="21"/>
      <c r="J248" s="21"/>
    </row>
    <row r="249" spans="9:10" ht="14.25" customHeight="1">
      <c r="I249" s="21"/>
      <c r="J249" s="21"/>
    </row>
    <row r="250" spans="9:10" ht="14.25" customHeight="1">
      <c r="I250" s="21"/>
      <c r="J250" s="21"/>
    </row>
    <row r="251" spans="9:10" ht="14.25" customHeight="1">
      <c r="I251" s="21"/>
      <c r="J251" s="21"/>
    </row>
    <row r="252" spans="9:10" ht="14.25" customHeight="1">
      <c r="I252" s="21"/>
      <c r="J252" s="21"/>
    </row>
    <row r="253" spans="9:10" ht="14.25" customHeight="1">
      <c r="I253" s="21"/>
      <c r="J253" s="21"/>
    </row>
    <row r="254" spans="9:10" ht="14.25" customHeight="1">
      <c r="I254" s="21"/>
      <c r="J254" s="21"/>
    </row>
    <row r="255" spans="9:10" ht="14.25" customHeight="1">
      <c r="I255" s="21"/>
      <c r="J255" s="21"/>
    </row>
    <row r="256" spans="9:10" ht="14.25" customHeight="1">
      <c r="I256" s="21"/>
      <c r="J256" s="21"/>
    </row>
    <row r="257" spans="9:10" ht="14.25" customHeight="1">
      <c r="I257" s="21"/>
      <c r="J257" s="21"/>
    </row>
    <row r="258" spans="9:10" ht="14.25" customHeight="1">
      <c r="I258" s="21"/>
      <c r="J258" s="21"/>
    </row>
    <row r="259" spans="9:10" ht="14.25" customHeight="1">
      <c r="I259" s="21"/>
      <c r="J259" s="21"/>
    </row>
    <row r="260" spans="9:10" ht="14.25" customHeight="1">
      <c r="I260" s="21"/>
      <c r="J260" s="21"/>
    </row>
    <row r="261" spans="9:10" ht="14.25" customHeight="1">
      <c r="I261" s="21"/>
      <c r="J261" s="21"/>
    </row>
    <row r="262" spans="9:10" ht="14.25" customHeight="1">
      <c r="I262" s="21"/>
      <c r="J262" s="21"/>
    </row>
    <row r="263" spans="9:10" ht="14.25" customHeight="1">
      <c r="I263" s="21"/>
      <c r="J263" s="21"/>
    </row>
    <row r="264" spans="9:10" ht="14.25" customHeight="1">
      <c r="I264" s="21"/>
      <c r="J264" s="21"/>
    </row>
    <row r="265" spans="9:10" ht="14.25" customHeight="1">
      <c r="I265" s="21"/>
      <c r="J265" s="21"/>
    </row>
    <row r="266" spans="9:10" ht="14.25" customHeight="1">
      <c r="I266" s="21"/>
      <c r="J266" s="21"/>
    </row>
    <row r="267" spans="9:10" ht="14.25" customHeight="1">
      <c r="I267" s="21"/>
      <c r="J267" s="21"/>
    </row>
    <row r="268" spans="9:10" ht="14.25" customHeight="1">
      <c r="I268" s="21"/>
      <c r="J268" s="21"/>
    </row>
    <row r="269" spans="9:10" ht="14.25" customHeight="1">
      <c r="I269" s="21"/>
      <c r="J269" s="21"/>
    </row>
    <row r="270" spans="9:10" ht="14.25" customHeight="1">
      <c r="I270" s="21"/>
      <c r="J270" s="21"/>
    </row>
    <row r="271" spans="9:10" ht="14.25" customHeight="1">
      <c r="I271" s="21"/>
      <c r="J271" s="21"/>
    </row>
    <row r="272" spans="9:10" ht="14.25" customHeight="1">
      <c r="I272" s="21"/>
      <c r="J272" s="21"/>
    </row>
    <row r="273" spans="9:10" ht="14.25" customHeight="1">
      <c r="I273" s="21"/>
      <c r="J273" s="21"/>
    </row>
    <row r="274" spans="9:10" ht="14.25" customHeight="1">
      <c r="I274" s="21"/>
      <c r="J274" s="21"/>
    </row>
    <row r="275" spans="9:10" ht="14.25" customHeight="1">
      <c r="I275" s="21"/>
      <c r="J275" s="21"/>
    </row>
    <row r="276" spans="9:10" ht="14.25" customHeight="1">
      <c r="I276" s="21"/>
      <c r="J276" s="21"/>
    </row>
    <row r="277" spans="9:10" ht="14.25" customHeight="1">
      <c r="I277" s="21"/>
      <c r="J277" s="21"/>
    </row>
    <row r="278" spans="9:10" ht="14.25" customHeight="1">
      <c r="I278" s="21"/>
      <c r="J278" s="21"/>
    </row>
    <row r="279" spans="9:10" ht="14.25" customHeight="1">
      <c r="I279" s="21"/>
      <c r="J279" s="21"/>
    </row>
    <row r="280" spans="9:10" ht="14.25" customHeight="1">
      <c r="I280" s="21"/>
      <c r="J280" s="21"/>
    </row>
    <row r="281" spans="9:10" ht="14.25" customHeight="1">
      <c r="I281" s="21"/>
      <c r="J281" s="21"/>
    </row>
    <row r="282" spans="9:10" ht="14.25" customHeight="1">
      <c r="I282" s="21"/>
      <c r="J282" s="21"/>
    </row>
    <row r="283" spans="9:10" ht="14.25" customHeight="1">
      <c r="I283" s="21"/>
      <c r="J283" s="21"/>
    </row>
    <row r="284" spans="9:10" ht="14.25" customHeight="1">
      <c r="I284" s="21"/>
      <c r="J284" s="21"/>
    </row>
    <row r="285" spans="9:10" ht="14.25" customHeight="1">
      <c r="I285" s="21"/>
      <c r="J285" s="21"/>
    </row>
    <row r="286" spans="9:10" ht="14.25" customHeight="1">
      <c r="I286" s="21"/>
      <c r="J286" s="21"/>
    </row>
    <row r="287" spans="9:10" ht="14.25" customHeight="1">
      <c r="I287" s="21"/>
      <c r="J287" s="21"/>
    </row>
    <row r="288" spans="9:10" ht="14.25" customHeight="1">
      <c r="I288" s="21"/>
      <c r="J288" s="21"/>
    </row>
    <row r="289" spans="9:10" ht="14.25" customHeight="1">
      <c r="I289" s="21"/>
      <c r="J289" s="21"/>
    </row>
    <row r="290" spans="9:10" ht="14.25" customHeight="1">
      <c r="I290" s="21"/>
      <c r="J290" s="21"/>
    </row>
    <row r="291" spans="9:10" ht="14.25" customHeight="1">
      <c r="I291" s="21"/>
      <c r="J291" s="21"/>
    </row>
    <row r="292" spans="9:10" ht="14.25" customHeight="1">
      <c r="I292" s="21"/>
      <c r="J292" s="21"/>
    </row>
    <row r="293" spans="9:10" ht="14.25" customHeight="1">
      <c r="I293" s="21"/>
      <c r="J293" s="21"/>
    </row>
    <row r="294" spans="9:10" ht="14.25" customHeight="1">
      <c r="I294" s="21"/>
      <c r="J294" s="21"/>
    </row>
    <row r="295" spans="9:10" ht="14.25" customHeight="1">
      <c r="I295" s="21"/>
      <c r="J295" s="21"/>
    </row>
    <row r="296" spans="9:10" ht="14.25" customHeight="1">
      <c r="I296" s="21"/>
      <c r="J296" s="21"/>
    </row>
    <row r="297" spans="9:10" ht="14.25" customHeight="1">
      <c r="I297" s="21"/>
      <c r="J297" s="21"/>
    </row>
    <row r="298" spans="9:10" ht="14.25" customHeight="1">
      <c r="I298" s="21"/>
      <c r="J298" s="21"/>
    </row>
    <row r="299" spans="9:10" ht="14.25" customHeight="1">
      <c r="I299" s="21"/>
      <c r="J299" s="21"/>
    </row>
    <row r="300" spans="9:10" ht="14.25" customHeight="1">
      <c r="I300" s="21"/>
      <c r="J300" s="21"/>
    </row>
    <row r="301" spans="9:10" ht="14.25" customHeight="1">
      <c r="I301" s="21"/>
      <c r="J301" s="21"/>
    </row>
    <row r="302" spans="9:10" ht="14.25" customHeight="1">
      <c r="I302" s="21"/>
      <c r="J302" s="21"/>
    </row>
    <row r="303" spans="9:10" ht="14.25" customHeight="1">
      <c r="I303" s="21"/>
      <c r="J303" s="21"/>
    </row>
    <row r="304" spans="9:10" ht="14.25" customHeight="1">
      <c r="I304" s="21"/>
      <c r="J304" s="21"/>
    </row>
    <row r="305" spans="9:10" ht="14.25" customHeight="1">
      <c r="I305" s="21"/>
      <c r="J305" s="21"/>
    </row>
    <row r="306" spans="9:10" ht="14.25" customHeight="1">
      <c r="I306" s="21"/>
      <c r="J306" s="21"/>
    </row>
    <row r="307" spans="9:10" ht="14.25" customHeight="1">
      <c r="I307" s="21"/>
      <c r="J307" s="21"/>
    </row>
    <row r="308" spans="9:10" ht="14.25" customHeight="1">
      <c r="I308" s="21"/>
      <c r="J308" s="21"/>
    </row>
    <row r="309" spans="9:10" ht="14.25" customHeight="1">
      <c r="I309" s="21"/>
      <c r="J309" s="21"/>
    </row>
    <row r="310" spans="9:10" ht="14.25" customHeight="1">
      <c r="I310" s="21"/>
      <c r="J310" s="21"/>
    </row>
    <row r="311" spans="9:10" ht="14.25" customHeight="1">
      <c r="I311" s="21"/>
      <c r="J311" s="21"/>
    </row>
    <row r="312" spans="9:10" ht="14.25" customHeight="1">
      <c r="I312" s="21"/>
      <c r="J312" s="21"/>
    </row>
    <row r="313" spans="9:10" ht="14.25" customHeight="1">
      <c r="I313" s="21"/>
      <c r="J313" s="21"/>
    </row>
    <row r="314" spans="9:10" ht="14.25" customHeight="1">
      <c r="I314" s="21"/>
      <c r="J314" s="21"/>
    </row>
    <row r="315" spans="9:10" ht="14.25" customHeight="1">
      <c r="I315" s="21"/>
      <c r="J315" s="21"/>
    </row>
    <row r="316" spans="9:10" ht="14.25" customHeight="1">
      <c r="I316" s="21"/>
      <c r="J316" s="21"/>
    </row>
    <row r="317" spans="9:10" ht="14.25" customHeight="1">
      <c r="I317" s="21"/>
      <c r="J317" s="21"/>
    </row>
    <row r="318" spans="9:10" ht="14.25" customHeight="1">
      <c r="I318" s="21"/>
      <c r="J318" s="21"/>
    </row>
    <row r="319" spans="9:10" ht="14.25" customHeight="1">
      <c r="I319" s="21"/>
      <c r="J319" s="21"/>
    </row>
    <row r="320" spans="9:10" ht="14.25" customHeight="1">
      <c r="I320" s="21"/>
      <c r="J320" s="21"/>
    </row>
    <row r="321" spans="9:10" ht="14.25" customHeight="1">
      <c r="I321" s="21"/>
      <c r="J321" s="21"/>
    </row>
    <row r="322" spans="9:10" ht="14.25" customHeight="1">
      <c r="I322" s="21"/>
      <c r="J322" s="21"/>
    </row>
    <row r="323" spans="9:10" ht="14.25" customHeight="1">
      <c r="I323" s="21"/>
      <c r="J323" s="21"/>
    </row>
    <row r="324" spans="9:10" ht="14.25" customHeight="1">
      <c r="I324" s="21"/>
      <c r="J324" s="21"/>
    </row>
    <row r="325" spans="9:10" ht="14.25" customHeight="1">
      <c r="I325" s="21"/>
      <c r="J325" s="21"/>
    </row>
    <row r="326" spans="9:10" ht="14.25" customHeight="1">
      <c r="I326" s="21"/>
      <c r="J326" s="21"/>
    </row>
    <row r="327" spans="9:10" ht="14.25" customHeight="1">
      <c r="I327" s="21"/>
      <c r="J327" s="21"/>
    </row>
    <row r="328" spans="9:10" ht="14.25" customHeight="1">
      <c r="I328" s="21"/>
      <c r="J328" s="21"/>
    </row>
    <row r="329" spans="9:10" ht="14.25" customHeight="1">
      <c r="I329" s="21"/>
      <c r="J329" s="21"/>
    </row>
    <row r="330" spans="9:10" ht="14.25" customHeight="1">
      <c r="I330" s="21"/>
      <c r="J330" s="21"/>
    </row>
    <row r="331" spans="9:10" ht="14.25" customHeight="1">
      <c r="I331" s="21"/>
      <c r="J331" s="21"/>
    </row>
    <row r="332" spans="9:10" ht="14.25" customHeight="1">
      <c r="I332" s="21"/>
      <c r="J332" s="21"/>
    </row>
    <row r="333" spans="9:10" ht="14.25" customHeight="1">
      <c r="I333" s="21"/>
      <c r="J333" s="21"/>
    </row>
    <row r="334" spans="9:10" ht="14.25" customHeight="1">
      <c r="I334" s="21"/>
      <c r="J334" s="21"/>
    </row>
    <row r="335" spans="9:10" ht="14.25" customHeight="1">
      <c r="I335" s="21"/>
      <c r="J335" s="21"/>
    </row>
    <row r="336" spans="9:10" ht="14.25" customHeight="1">
      <c r="I336" s="21"/>
      <c r="J336" s="21"/>
    </row>
    <row r="337" spans="9:10" ht="14.25" customHeight="1">
      <c r="I337" s="21"/>
      <c r="J337" s="21"/>
    </row>
    <row r="338" spans="9:10" ht="14.25" customHeight="1">
      <c r="I338" s="21"/>
      <c r="J338" s="21"/>
    </row>
    <row r="339" spans="9:10" ht="14.25" customHeight="1">
      <c r="I339" s="21"/>
      <c r="J339" s="21"/>
    </row>
    <row r="340" spans="9:10" ht="14.25" customHeight="1">
      <c r="I340" s="21"/>
      <c r="J340" s="21"/>
    </row>
    <row r="341" spans="9:10" ht="14.25" customHeight="1">
      <c r="I341" s="21"/>
      <c r="J341" s="21"/>
    </row>
    <row r="342" spans="9:10" ht="14.25" customHeight="1">
      <c r="I342" s="21"/>
      <c r="J342" s="21"/>
    </row>
    <row r="343" spans="9:10" ht="14.25" customHeight="1">
      <c r="I343" s="21"/>
      <c r="J343" s="21"/>
    </row>
    <row r="344" spans="9:10" ht="14.25" customHeight="1">
      <c r="I344" s="21"/>
      <c r="J344" s="21"/>
    </row>
    <row r="345" spans="9:10" ht="14.25" customHeight="1">
      <c r="I345" s="21"/>
      <c r="J345" s="21"/>
    </row>
    <row r="346" spans="9:10" ht="14.25" customHeight="1">
      <c r="I346" s="21"/>
      <c r="J346" s="21"/>
    </row>
    <row r="347" spans="9:10" ht="14.25" customHeight="1">
      <c r="I347" s="21"/>
      <c r="J347" s="21"/>
    </row>
    <row r="348" spans="9:10" ht="14.25" customHeight="1">
      <c r="I348" s="21"/>
      <c r="J348" s="21"/>
    </row>
    <row r="349" spans="9:10" ht="14.25" customHeight="1">
      <c r="I349" s="21"/>
      <c r="J349" s="21"/>
    </row>
    <row r="350" spans="9:10" ht="14.25" customHeight="1">
      <c r="I350" s="21"/>
      <c r="J350" s="21"/>
    </row>
    <row r="351" spans="9:10" ht="14.25" customHeight="1">
      <c r="I351" s="21"/>
      <c r="J351" s="21"/>
    </row>
    <row r="352" spans="9:10" ht="14.25" customHeight="1">
      <c r="I352" s="21"/>
      <c r="J352" s="21"/>
    </row>
    <row r="353" spans="9:10" ht="14.25" customHeight="1">
      <c r="I353" s="21"/>
      <c r="J353" s="21"/>
    </row>
    <row r="354" spans="9:10" ht="14.25" customHeight="1">
      <c r="I354" s="21"/>
      <c r="J354" s="21"/>
    </row>
    <row r="355" spans="9:10" ht="14.25" customHeight="1">
      <c r="I355" s="21"/>
      <c r="J355" s="21"/>
    </row>
    <row r="356" spans="9:10" ht="14.25" customHeight="1">
      <c r="I356" s="21"/>
      <c r="J356" s="21"/>
    </row>
    <row r="357" spans="9:10" ht="14.25" customHeight="1">
      <c r="I357" s="21"/>
      <c r="J357" s="21"/>
    </row>
    <row r="358" spans="9:10" ht="14.25" customHeight="1">
      <c r="I358" s="21"/>
      <c r="J358" s="21"/>
    </row>
    <row r="359" spans="9:10" ht="14.25" customHeight="1">
      <c r="I359" s="21"/>
      <c r="J359" s="21"/>
    </row>
    <row r="360" spans="9:10" ht="14.25" customHeight="1">
      <c r="I360" s="21"/>
      <c r="J360" s="21"/>
    </row>
    <row r="361" spans="9:10" ht="14.25" customHeight="1">
      <c r="I361" s="21"/>
      <c r="J361" s="21"/>
    </row>
    <row r="362" spans="9:10" ht="14.25" customHeight="1">
      <c r="I362" s="21"/>
      <c r="J362" s="21"/>
    </row>
    <row r="363" spans="9:10" ht="14.25" customHeight="1">
      <c r="I363" s="21"/>
      <c r="J363" s="21"/>
    </row>
    <row r="364" spans="9:10" ht="14.25" customHeight="1">
      <c r="I364" s="21"/>
      <c r="J364" s="21"/>
    </row>
    <row r="365" spans="9:10" ht="14.25" customHeight="1">
      <c r="I365" s="21"/>
      <c r="J365" s="21"/>
    </row>
    <row r="366" spans="9:10" ht="14.25" customHeight="1">
      <c r="I366" s="21"/>
      <c r="J366" s="21"/>
    </row>
    <row r="367" spans="9:10" ht="14.25" customHeight="1">
      <c r="I367" s="21"/>
      <c r="J367" s="21"/>
    </row>
    <row r="368" spans="9:10" ht="14.25" customHeight="1">
      <c r="I368" s="21"/>
      <c r="J368" s="21"/>
    </row>
    <row r="369" spans="9:10" ht="14.25" customHeight="1">
      <c r="I369" s="21"/>
      <c r="J369" s="21"/>
    </row>
    <row r="370" spans="9:10" ht="14.25" customHeight="1">
      <c r="I370" s="21"/>
      <c r="J370" s="21"/>
    </row>
    <row r="371" spans="9:10" ht="14.25" customHeight="1">
      <c r="I371" s="21"/>
      <c r="J371" s="21"/>
    </row>
    <row r="372" spans="9:10" ht="14.25" customHeight="1">
      <c r="I372" s="21"/>
      <c r="J372" s="21"/>
    </row>
    <row r="373" spans="9:10" ht="14.25" customHeight="1">
      <c r="I373" s="21"/>
      <c r="J373" s="21"/>
    </row>
    <row r="374" spans="9:10" ht="14.25" customHeight="1">
      <c r="I374" s="21"/>
      <c r="J374" s="21"/>
    </row>
    <row r="375" spans="9:10" ht="14.25" customHeight="1">
      <c r="I375" s="21"/>
      <c r="J375" s="21"/>
    </row>
    <row r="376" spans="9:10" ht="14.25" customHeight="1">
      <c r="I376" s="21"/>
      <c r="J376" s="21"/>
    </row>
    <row r="377" spans="9:10" ht="14.25" customHeight="1">
      <c r="I377" s="21"/>
      <c r="J377" s="21"/>
    </row>
    <row r="378" spans="9:10" ht="14.25" customHeight="1">
      <c r="I378" s="21"/>
      <c r="J378" s="21"/>
    </row>
    <row r="379" spans="9:10" ht="14.25" customHeight="1">
      <c r="I379" s="21"/>
      <c r="J379" s="21"/>
    </row>
    <row r="380" spans="9:10" ht="14.25" customHeight="1">
      <c r="I380" s="21"/>
      <c r="J380" s="21"/>
    </row>
    <row r="381" spans="9:10" ht="14.25" customHeight="1">
      <c r="I381" s="21"/>
      <c r="J381" s="21"/>
    </row>
    <row r="382" spans="9:10" ht="14.25" customHeight="1">
      <c r="I382" s="21"/>
      <c r="J382" s="21"/>
    </row>
    <row r="383" spans="9:10" ht="14.25" customHeight="1">
      <c r="I383" s="21"/>
      <c r="J383" s="21"/>
    </row>
    <row r="384" spans="9:10" ht="14.25" customHeight="1">
      <c r="I384" s="21"/>
      <c r="J384" s="21"/>
    </row>
    <row r="385" spans="9:10" ht="14.25" customHeight="1">
      <c r="I385" s="21"/>
      <c r="J385" s="21"/>
    </row>
    <row r="386" spans="9:10" ht="14.25" customHeight="1">
      <c r="I386" s="21"/>
      <c r="J386" s="21"/>
    </row>
    <row r="387" spans="9:10" ht="14.25" customHeight="1">
      <c r="I387" s="21"/>
      <c r="J387" s="21"/>
    </row>
    <row r="388" spans="9:10" ht="14.25" customHeight="1">
      <c r="I388" s="21"/>
      <c r="J388" s="21"/>
    </row>
    <row r="389" spans="9:10" ht="14.25" customHeight="1">
      <c r="I389" s="21"/>
      <c r="J389" s="21"/>
    </row>
    <row r="390" spans="9:10" ht="14.25" customHeight="1">
      <c r="I390" s="21"/>
      <c r="J390" s="21"/>
    </row>
    <row r="391" spans="9:10" ht="14.25" customHeight="1">
      <c r="I391" s="21"/>
      <c r="J391" s="21"/>
    </row>
    <row r="392" spans="9:10" ht="14.25" customHeight="1">
      <c r="I392" s="21"/>
      <c r="J392" s="21"/>
    </row>
    <row r="393" spans="9:10" ht="14.25" customHeight="1">
      <c r="I393" s="21"/>
      <c r="J393" s="21"/>
    </row>
    <row r="394" spans="9:10" ht="14.25" customHeight="1">
      <c r="I394" s="21"/>
      <c r="J394" s="21"/>
    </row>
    <row r="395" spans="9:10" ht="14.25" customHeight="1">
      <c r="I395" s="21"/>
      <c r="J395" s="21"/>
    </row>
    <row r="396" spans="9:10" ht="14.25" customHeight="1">
      <c r="I396" s="21"/>
      <c r="J396" s="21"/>
    </row>
    <row r="397" spans="9:10" ht="14.25" customHeight="1">
      <c r="I397" s="21"/>
      <c r="J397" s="21"/>
    </row>
    <row r="398" spans="9:10" ht="14.25" customHeight="1">
      <c r="I398" s="21"/>
      <c r="J398" s="21"/>
    </row>
    <row r="399" spans="9:10" ht="14.25" customHeight="1">
      <c r="I399" s="21"/>
      <c r="J399" s="21"/>
    </row>
    <row r="400" spans="9:10" ht="14.25" customHeight="1">
      <c r="I400" s="21"/>
      <c r="J400" s="21"/>
    </row>
    <row r="401" spans="9:10" ht="14.25" customHeight="1">
      <c r="I401" s="21"/>
      <c r="J401" s="21"/>
    </row>
    <row r="402" spans="9:10" ht="14.25" customHeight="1">
      <c r="I402" s="21"/>
      <c r="J402" s="21"/>
    </row>
    <row r="403" spans="9:10" ht="14.25" customHeight="1">
      <c r="I403" s="21"/>
      <c r="J403" s="21"/>
    </row>
    <row r="404" spans="9:10" ht="14.25" customHeight="1">
      <c r="I404" s="21"/>
      <c r="J404" s="21"/>
    </row>
    <row r="405" spans="9:10" ht="14.25" customHeight="1">
      <c r="I405" s="21"/>
      <c r="J405" s="21"/>
    </row>
    <row r="406" spans="9:10" ht="14.25" customHeight="1">
      <c r="I406" s="21"/>
      <c r="J406" s="21"/>
    </row>
    <row r="407" spans="9:10" ht="14.25" customHeight="1">
      <c r="I407" s="21"/>
      <c r="J407" s="21"/>
    </row>
    <row r="408" spans="9:10" ht="14.25" customHeight="1">
      <c r="I408" s="21"/>
      <c r="J408" s="21"/>
    </row>
    <row r="409" spans="9:10" ht="14.25" customHeight="1">
      <c r="I409" s="21"/>
      <c r="J409" s="21"/>
    </row>
    <row r="410" spans="9:10" ht="14.25" customHeight="1">
      <c r="I410" s="21"/>
      <c r="J410" s="21"/>
    </row>
    <row r="411" spans="9:10" ht="14.25" customHeight="1">
      <c r="I411" s="21"/>
      <c r="J411" s="21"/>
    </row>
    <row r="412" spans="9:10" ht="14.25" customHeight="1">
      <c r="I412" s="21"/>
      <c r="J412" s="21"/>
    </row>
    <row r="413" spans="9:10" ht="14.25" customHeight="1">
      <c r="I413" s="21"/>
      <c r="J413" s="21"/>
    </row>
    <row r="414" spans="9:10" ht="14.25" customHeight="1">
      <c r="I414" s="21"/>
      <c r="J414" s="21"/>
    </row>
    <row r="415" spans="9:10" ht="14.25" customHeight="1">
      <c r="I415" s="21"/>
      <c r="J415" s="21"/>
    </row>
    <row r="416" spans="9:10" ht="14.25" customHeight="1">
      <c r="I416" s="21"/>
      <c r="J416" s="21"/>
    </row>
    <row r="417" spans="9:10" ht="14.25" customHeight="1">
      <c r="I417" s="21"/>
      <c r="J417" s="21"/>
    </row>
    <row r="418" spans="9:10" ht="14.25" customHeight="1">
      <c r="I418" s="21"/>
      <c r="J418" s="21"/>
    </row>
    <row r="419" spans="9:10" ht="14.25" customHeight="1">
      <c r="I419" s="21"/>
      <c r="J419" s="21"/>
    </row>
    <row r="420" spans="9:10" ht="14.25" customHeight="1">
      <c r="I420" s="21"/>
      <c r="J420" s="21"/>
    </row>
    <row r="421" spans="9:10" ht="14.25" customHeight="1">
      <c r="I421" s="21"/>
      <c r="J421" s="21"/>
    </row>
    <row r="422" spans="9:10" ht="14.25" customHeight="1">
      <c r="I422" s="21"/>
      <c r="J422" s="21"/>
    </row>
    <row r="423" spans="9:10" ht="14.25" customHeight="1">
      <c r="I423" s="21"/>
      <c r="J423" s="21"/>
    </row>
    <row r="424" spans="9:10" ht="14.25" customHeight="1">
      <c r="I424" s="21"/>
      <c r="J424" s="21"/>
    </row>
    <row r="425" spans="9:10" ht="14.25" customHeight="1">
      <c r="I425" s="21"/>
      <c r="J425" s="21"/>
    </row>
    <row r="426" spans="9:10" ht="14.25" customHeight="1">
      <c r="I426" s="21"/>
      <c r="J426" s="21"/>
    </row>
    <row r="427" spans="9:10" ht="14.25" customHeight="1">
      <c r="I427" s="21"/>
      <c r="J427" s="21"/>
    </row>
    <row r="428" spans="9:10" ht="14.25" customHeight="1">
      <c r="I428" s="21"/>
      <c r="J428" s="21"/>
    </row>
    <row r="429" spans="9:10" ht="14.25" customHeight="1">
      <c r="I429" s="21"/>
      <c r="J429" s="21"/>
    </row>
    <row r="430" spans="9:10" ht="14.25" customHeight="1">
      <c r="I430" s="21"/>
      <c r="J430" s="21"/>
    </row>
    <row r="431" spans="9:10" ht="14.25" customHeight="1">
      <c r="I431" s="21"/>
      <c r="J431" s="21"/>
    </row>
    <row r="432" spans="9:10" ht="14.25" customHeight="1">
      <c r="I432" s="21"/>
      <c r="J432" s="21"/>
    </row>
    <row r="433" spans="9:10" ht="14.25" customHeight="1">
      <c r="I433" s="21"/>
      <c r="J433" s="21"/>
    </row>
    <row r="434" spans="9:10" ht="14.25" customHeight="1">
      <c r="I434" s="21"/>
      <c r="J434" s="21"/>
    </row>
    <row r="435" spans="9:10" ht="14.25" customHeight="1">
      <c r="I435" s="21"/>
      <c r="J435" s="21"/>
    </row>
    <row r="436" spans="9:10" ht="14.25" customHeight="1">
      <c r="I436" s="21"/>
      <c r="J436" s="21"/>
    </row>
    <row r="437" spans="9:10" ht="14.25" customHeight="1">
      <c r="I437" s="21"/>
      <c r="J437" s="21"/>
    </row>
    <row r="438" spans="9:10" ht="14.25" customHeight="1">
      <c r="I438" s="21"/>
      <c r="J438" s="21"/>
    </row>
    <row r="439" spans="9:10" ht="14.25" customHeight="1">
      <c r="I439" s="21"/>
      <c r="J439" s="21"/>
    </row>
    <row r="440" spans="9:10" ht="14.25" customHeight="1">
      <c r="I440" s="21"/>
      <c r="J440" s="21"/>
    </row>
    <row r="441" spans="9:10" ht="14.25" customHeight="1">
      <c r="I441" s="21"/>
      <c r="J441" s="21"/>
    </row>
    <row r="442" spans="9:10" ht="14.25" customHeight="1">
      <c r="I442" s="21"/>
      <c r="J442" s="21"/>
    </row>
    <row r="443" spans="9:10" ht="14.25" customHeight="1">
      <c r="I443" s="21"/>
      <c r="J443" s="21"/>
    </row>
    <row r="444" spans="9:10" ht="14.25" customHeight="1">
      <c r="I444" s="21"/>
      <c r="J444" s="21"/>
    </row>
    <row r="445" spans="9:10" ht="14.25" customHeight="1">
      <c r="I445" s="21"/>
      <c r="J445" s="21"/>
    </row>
    <row r="446" spans="9:10" ht="14.25" customHeight="1">
      <c r="I446" s="21"/>
      <c r="J446" s="21"/>
    </row>
    <row r="447" spans="9:10" ht="14.25" customHeight="1">
      <c r="I447" s="21"/>
      <c r="J447" s="21"/>
    </row>
    <row r="448" spans="9:10" ht="14.25" customHeight="1">
      <c r="I448" s="21"/>
      <c r="J448" s="21"/>
    </row>
    <row r="449" spans="9:10" ht="14.25" customHeight="1">
      <c r="I449" s="21"/>
      <c r="J449" s="21"/>
    </row>
    <row r="450" spans="9:10" ht="14.25" customHeight="1">
      <c r="I450" s="21"/>
      <c r="J450" s="21"/>
    </row>
    <row r="451" spans="9:10" ht="14.25" customHeight="1">
      <c r="I451" s="21"/>
      <c r="J451" s="21"/>
    </row>
    <row r="452" spans="9:10" ht="14.25" customHeight="1">
      <c r="I452" s="21"/>
      <c r="J452" s="21"/>
    </row>
    <row r="453" spans="9:10" ht="14.25" customHeight="1">
      <c r="I453" s="21"/>
      <c r="J453" s="21"/>
    </row>
    <row r="454" spans="9:10" ht="14.25" customHeight="1">
      <c r="I454" s="21"/>
      <c r="J454" s="21"/>
    </row>
    <row r="455" spans="9:10" ht="14.25" customHeight="1">
      <c r="I455" s="21"/>
      <c r="J455" s="21"/>
    </row>
    <row r="456" spans="9:10" ht="14.25" customHeight="1">
      <c r="I456" s="21"/>
      <c r="J456" s="21"/>
    </row>
    <row r="457" spans="9:10" ht="14.25" customHeight="1">
      <c r="I457" s="21"/>
      <c r="J457" s="21"/>
    </row>
    <row r="458" spans="9:10" ht="14.25" customHeight="1">
      <c r="I458" s="21"/>
      <c r="J458" s="21"/>
    </row>
    <row r="459" spans="9:10" ht="14.25" customHeight="1">
      <c r="I459" s="21"/>
      <c r="J459" s="21"/>
    </row>
    <row r="460" spans="9:10" ht="14.25" customHeight="1">
      <c r="I460" s="21"/>
      <c r="J460" s="21"/>
    </row>
    <row r="461" spans="9:10" ht="14.25" customHeight="1">
      <c r="I461" s="21"/>
      <c r="J461" s="21"/>
    </row>
    <row r="462" spans="9:10" ht="14.25" customHeight="1">
      <c r="I462" s="21"/>
      <c r="J462" s="21"/>
    </row>
    <row r="463" spans="9:10" ht="14.25" customHeight="1">
      <c r="I463" s="21"/>
      <c r="J463" s="21"/>
    </row>
    <row r="464" spans="9:10" ht="14.25" customHeight="1">
      <c r="I464" s="21"/>
      <c r="J464" s="21"/>
    </row>
    <row r="465" spans="9:10" ht="14.25" customHeight="1">
      <c r="I465" s="21"/>
      <c r="J465" s="21"/>
    </row>
    <row r="466" spans="9:10" ht="14.25" customHeight="1">
      <c r="I466" s="21"/>
      <c r="J466" s="21"/>
    </row>
    <row r="467" spans="9:10" ht="14.25" customHeight="1">
      <c r="I467" s="21"/>
      <c r="J467" s="21"/>
    </row>
    <row r="468" spans="9:10" ht="14.25" customHeight="1">
      <c r="I468" s="21"/>
      <c r="J468" s="21"/>
    </row>
    <row r="469" spans="9:10" ht="14.25" customHeight="1">
      <c r="I469" s="21"/>
      <c r="J469" s="21"/>
    </row>
    <row r="470" spans="9:10" ht="14.25" customHeight="1">
      <c r="I470" s="21"/>
      <c r="J470" s="21"/>
    </row>
    <row r="471" spans="9:10" ht="14.25" customHeight="1">
      <c r="I471" s="21"/>
      <c r="J471" s="21"/>
    </row>
    <row r="472" spans="9:10" ht="14.25" customHeight="1">
      <c r="I472" s="21"/>
      <c r="J472" s="21"/>
    </row>
    <row r="473" spans="9:10" ht="14.25" customHeight="1">
      <c r="I473" s="21"/>
      <c r="J473" s="21"/>
    </row>
    <row r="474" spans="9:10" ht="14.25" customHeight="1">
      <c r="I474" s="21"/>
      <c r="J474" s="21"/>
    </row>
    <row r="475" spans="9:10" ht="14.25" customHeight="1">
      <c r="I475" s="21"/>
      <c r="J475" s="21"/>
    </row>
    <row r="476" spans="9:10" ht="14.25" customHeight="1">
      <c r="I476" s="21"/>
      <c r="J476" s="21"/>
    </row>
    <row r="477" spans="9:10" ht="14.25" customHeight="1">
      <c r="I477" s="21"/>
      <c r="J477" s="21"/>
    </row>
    <row r="478" spans="9:10" ht="14.25" customHeight="1">
      <c r="I478" s="21"/>
      <c r="J478" s="21"/>
    </row>
    <row r="479" spans="9:10" ht="14.25" customHeight="1">
      <c r="I479" s="21"/>
      <c r="J479" s="21"/>
    </row>
    <row r="480" spans="9:10" ht="14.25" customHeight="1">
      <c r="I480" s="21"/>
      <c r="J480" s="21"/>
    </row>
    <row r="481" spans="9:10" ht="14.25" customHeight="1">
      <c r="I481" s="21"/>
      <c r="J481" s="21"/>
    </row>
    <row r="482" spans="9:10" ht="14.25" customHeight="1">
      <c r="I482" s="21"/>
      <c r="J482" s="21"/>
    </row>
    <row r="483" spans="9:10" ht="14.25" customHeight="1">
      <c r="I483" s="21"/>
      <c r="J483" s="21"/>
    </row>
    <row r="484" spans="9:10" ht="14.25" customHeight="1">
      <c r="I484" s="21"/>
      <c r="J484" s="21"/>
    </row>
    <row r="485" spans="9:10" ht="14.25" customHeight="1">
      <c r="I485" s="21"/>
      <c r="J485" s="21"/>
    </row>
    <row r="486" spans="9:10" ht="14.25" customHeight="1">
      <c r="I486" s="21"/>
      <c r="J486" s="21"/>
    </row>
    <row r="487" spans="9:10" ht="14.25" customHeight="1">
      <c r="I487" s="21"/>
      <c r="J487" s="21"/>
    </row>
    <row r="488" spans="9:10" ht="14.25" customHeight="1">
      <c r="I488" s="21"/>
      <c r="J488" s="21"/>
    </row>
    <row r="489" spans="9:10" ht="14.25" customHeight="1">
      <c r="I489" s="21"/>
      <c r="J489" s="21"/>
    </row>
    <row r="490" spans="9:10" ht="14.25" customHeight="1">
      <c r="I490" s="21"/>
      <c r="J490" s="21"/>
    </row>
    <row r="491" spans="9:10" ht="14.25" customHeight="1">
      <c r="I491" s="21"/>
      <c r="J491" s="21"/>
    </row>
    <row r="492" spans="9:10" ht="14.25" customHeight="1">
      <c r="I492" s="21"/>
      <c r="J492" s="21"/>
    </row>
    <row r="493" spans="9:10" ht="14.25" customHeight="1">
      <c r="I493" s="21"/>
      <c r="J493" s="21"/>
    </row>
    <row r="494" spans="9:10" ht="14.25" customHeight="1">
      <c r="I494" s="21"/>
      <c r="J494" s="21"/>
    </row>
    <row r="495" spans="9:10" ht="14.25" customHeight="1">
      <c r="I495" s="21"/>
      <c r="J495" s="21"/>
    </row>
    <row r="496" spans="9:10" ht="14.25" customHeight="1">
      <c r="I496" s="21"/>
      <c r="J496" s="21"/>
    </row>
    <row r="497" spans="9:10" ht="14.25" customHeight="1">
      <c r="I497" s="21"/>
      <c r="J497" s="21"/>
    </row>
    <row r="498" spans="9:10" ht="14.25" customHeight="1">
      <c r="I498" s="21"/>
      <c r="J498" s="21"/>
    </row>
    <row r="499" spans="9:10" ht="14.25" customHeight="1">
      <c r="I499" s="21"/>
      <c r="J499" s="21"/>
    </row>
    <row r="500" spans="9:10" ht="14.25" customHeight="1">
      <c r="I500" s="21"/>
      <c r="J500" s="21"/>
    </row>
    <row r="501" spans="9:10" ht="14.25" customHeight="1">
      <c r="I501" s="21"/>
      <c r="J501" s="21"/>
    </row>
    <row r="502" spans="9:10" ht="14.25" customHeight="1">
      <c r="I502" s="21"/>
      <c r="J502" s="21"/>
    </row>
    <row r="503" spans="9:10" ht="14.25" customHeight="1">
      <c r="I503" s="21"/>
      <c r="J503" s="21"/>
    </row>
    <row r="504" spans="9:10" ht="14.25" customHeight="1">
      <c r="I504" s="21"/>
      <c r="J504" s="21"/>
    </row>
    <row r="505" spans="9:10" ht="14.25" customHeight="1">
      <c r="I505" s="21"/>
      <c r="J505" s="21"/>
    </row>
    <row r="506" spans="9:10" ht="14.25" customHeight="1">
      <c r="I506" s="21"/>
      <c r="J506" s="21"/>
    </row>
    <row r="507" spans="9:10" ht="14.25" customHeight="1">
      <c r="I507" s="21"/>
      <c r="J507" s="21"/>
    </row>
    <row r="508" spans="9:10" ht="14.25" customHeight="1">
      <c r="I508" s="21"/>
      <c r="J508" s="21"/>
    </row>
    <row r="509" spans="9:10" ht="14.25" customHeight="1">
      <c r="I509" s="21"/>
      <c r="J509" s="21"/>
    </row>
    <row r="510" spans="9:10" ht="14.25" customHeight="1">
      <c r="I510" s="21"/>
      <c r="J510" s="21"/>
    </row>
    <row r="511" spans="9:10" ht="14.25" customHeight="1">
      <c r="I511" s="21"/>
      <c r="J511" s="21"/>
    </row>
    <row r="512" spans="9:10" ht="14.25" customHeight="1">
      <c r="I512" s="21"/>
      <c r="J512" s="21"/>
    </row>
    <row r="513" spans="9:10" ht="14.25" customHeight="1">
      <c r="I513" s="21"/>
      <c r="J513" s="21"/>
    </row>
    <row r="514" spans="9:10" ht="14.25" customHeight="1">
      <c r="I514" s="21"/>
      <c r="J514" s="21"/>
    </row>
    <row r="515" spans="9:10" ht="14.25" customHeight="1">
      <c r="I515" s="21"/>
      <c r="J515" s="21"/>
    </row>
    <row r="516" spans="9:10" ht="14.25" customHeight="1">
      <c r="I516" s="21"/>
      <c r="J516" s="21"/>
    </row>
    <row r="517" spans="9:10" ht="14.25" customHeight="1">
      <c r="I517" s="21"/>
      <c r="J517" s="21"/>
    </row>
    <row r="518" spans="9:10" ht="14.25" customHeight="1">
      <c r="I518" s="21"/>
      <c r="J518" s="21"/>
    </row>
    <row r="519" spans="9:10" ht="14.25" customHeight="1">
      <c r="I519" s="21"/>
      <c r="J519" s="21"/>
    </row>
    <row r="520" spans="9:10" ht="14.25" customHeight="1">
      <c r="I520" s="21"/>
      <c r="J520" s="21"/>
    </row>
    <row r="521" spans="9:10" ht="14.25" customHeight="1">
      <c r="I521" s="21"/>
      <c r="J521" s="21"/>
    </row>
    <row r="522" spans="9:10" ht="14.25" customHeight="1">
      <c r="I522" s="21"/>
      <c r="J522" s="21"/>
    </row>
    <row r="523" spans="9:10" ht="14.25" customHeight="1">
      <c r="I523" s="21"/>
      <c r="J523" s="21"/>
    </row>
    <row r="524" spans="9:10" ht="14.25" customHeight="1">
      <c r="I524" s="21"/>
      <c r="J524" s="21"/>
    </row>
    <row r="525" spans="9:10" ht="14.25" customHeight="1">
      <c r="I525" s="21"/>
      <c r="J525" s="21"/>
    </row>
    <row r="526" spans="9:10" ht="14.25" customHeight="1">
      <c r="I526" s="21"/>
      <c r="J526" s="21"/>
    </row>
    <row r="527" spans="9:10" ht="14.25" customHeight="1">
      <c r="I527" s="21"/>
      <c r="J527" s="21"/>
    </row>
    <row r="528" spans="9:10" ht="14.25" customHeight="1">
      <c r="I528" s="21"/>
      <c r="J528" s="21"/>
    </row>
    <row r="529" spans="9:10" ht="14.25" customHeight="1">
      <c r="I529" s="21"/>
      <c r="J529" s="21"/>
    </row>
    <row r="530" spans="9:10" ht="14.25" customHeight="1">
      <c r="I530" s="21"/>
      <c r="J530" s="21"/>
    </row>
    <row r="531" spans="9:10" ht="14.25" customHeight="1">
      <c r="I531" s="21"/>
      <c r="J531" s="21"/>
    </row>
    <row r="532" spans="9:10" ht="14.25" customHeight="1">
      <c r="I532" s="21"/>
      <c r="J532" s="21"/>
    </row>
    <row r="533" spans="9:10" ht="14.25" customHeight="1">
      <c r="I533" s="21"/>
      <c r="J533" s="21"/>
    </row>
    <row r="534" spans="9:10" ht="14.25" customHeight="1">
      <c r="I534" s="21"/>
      <c r="J534" s="21"/>
    </row>
    <row r="535" spans="9:10" ht="14.25" customHeight="1">
      <c r="I535" s="21"/>
      <c r="J535" s="21"/>
    </row>
    <row r="536" spans="9:10" ht="14.25" customHeight="1">
      <c r="I536" s="21"/>
      <c r="J536" s="21"/>
    </row>
    <row r="537" spans="9:10" ht="14.25" customHeight="1">
      <c r="I537" s="21"/>
      <c r="J537" s="21"/>
    </row>
    <row r="538" spans="9:10" ht="14.25" customHeight="1">
      <c r="I538" s="21"/>
      <c r="J538" s="21"/>
    </row>
    <row r="539" spans="9:10" ht="14.25" customHeight="1">
      <c r="I539" s="21"/>
      <c r="J539" s="21"/>
    </row>
    <row r="540" spans="9:10" ht="14.25" customHeight="1">
      <c r="I540" s="21"/>
      <c r="J540" s="21"/>
    </row>
    <row r="541" spans="9:10" ht="14.25" customHeight="1">
      <c r="I541" s="21"/>
      <c r="J541" s="21"/>
    </row>
    <row r="542" spans="9:10" ht="14.25" customHeight="1">
      <c r="I542" s="21"/>
      <c r="J542" s="21"/>
    </row>
    <row r="543" spans="9:10" ht="14.25" customHeight="1">
      <c r="I543" s="21"/>
      <c r="J543" s="21"/>
    </row>
    <row r="544" spans="9:10" ht="14.25" customHeight="1">
      <c r="I544" s="21"/>
      <c r="J544" s="21"/>
    </row>
    <row r="545" spans="9:10" ht="14.25" customHeight="1">
      <c r="I545" s="21"/>
      <c r="J545" s="21"/>
    </row>
    <row r="546" spans="9:10" ht="14.25" customHeight="1">
      <c r="I546" s="21"/>
      <c r="J546" s="21"/>
    </row>
    <row r="547" spans="9:10" ht="14.25" customHeight="1">
      <c r="I547" s="21"/>
      <c r="J547" s="21"/>
    </row>
    <row r="548" spans="9:10" ht="14.25" customHeight="1">
      <c r="I548" s="21"/>
      <c r="J548" s="21"/>
    </row>
    <row r="549" spans="9:10" ht="14.25" customHeight="1">
      <c r="I549" s="21"/>
      <c r="J549" s="21"/>
    </row>
    <row r="550" spans="9:10" ht="14.25" customHeight="1">
      <c r="I550" s="21"/>
      <c r="J550" s="21"/>
    </row>
    <row r="551" spans="9:10" ht="14.25" customHeight="1">
      <c r="I551" s="21"/>
      <c r="J551" s="21"/>
    </row>
    <row r="552" spans="9:10" ht="14.25" customHeight="1">
      <c r="I552" s="21"/>
      <c r="J552" s="21"/>
    </row>
    <row r="553" spans="9:10" ht="14.25" customHeight="1">
      <c r="I553" s="21"/>
      <c r="J553" s="21"/>
    </row>
    <row r="554" spans="9:10" ht="14.25" customHeight="1">
      <c r="I554" s="21"/>
      <c r="J554" s="21"/>
    </row>
    <row r="555" spans="9:10" ht="14.25" customHeight="1">
      <c r="I555" s="21"/>
      <c r="J555" s="21"/>
    </row>
    <row r="556" spans="9:10" ht="14.25" customHeight="1">
      <c r="I556" s="21"/>
      <c r="J556" s="21"/>
    </row>
    <row r="557" spans="9:10" ht="14.25" customHeight="1">
      <c r="I557" s="21"/>
      <c r="J557" s="21"/>
    </row>
    <row r="558" spans="9:10" ht="14.25" customHeight="1">
      <c r="I558" s="21"/>
      <c r="J558" s="21"/>
    </row>
    <row r="559" spans="9:10" ht="14.25" customHeight="1">
      <c r="I559" s="21"/>
      <c r="J559" s="21"/>
    </row>
    <row r="560" spans="9:10" ht="14.25" customHeight="1">
      <c r="I560" s="21"/>
      <c r="J560" s="21"/>
    </row>
    <row r="561" spans="9:10" ht="14.25" customHeight="1">
      <c r="I561" s="21"/>
      <c r="J561" s="21"/>
    </row>
    <row r="562" spans="9:10" ht="14.25" customHeight="1">
      <c r="I562" s="21"/>
      <c r="J562" s="21"/>
    </row>
    <row r="563" spans="9:10" ht="14.25" customHeight="1">
      <c r="I563" s="21"/>
      <c r="J563" s="21"/>
    </row>
    <row r="564" spans="9:10" ht="14.25" customHeight="1">
      <c r="I564" s="21"/>
      <c r="J564" s="21"/>
    </row>
    <row r="565" spans="9:10" ht="14.25" customHeight="1">
      <c r="I565" s="21"/>
      <c r="J565" s="21"/>
    </row>
    <row r="566" spans="9:10" ht="14.25" customHeight="1">
      <c r="I566" s="21"/>
      <c r="J566" s="21"/>
    </row>
    <row r="567" spans="9:10" ht="14.25" customHeight="1">
      <c r="I567" s="21"/>
      <c r="J567" s="21"/>
    </row>
    <row r="568" spans="9:10" ht="14.25" customHeight="1">
      <c r="I568" s="21"/>
      <c r="J568" s="21"/>
    </row>
    <row r="569" spans="9:10" ht="14.25" customHeight="1">
      <c r="I569" s="21"/>
      <c r="J569" s="21"/>
    </row>
    <row r="570" spans="9:10" ht="14.25" customHeight="1">
      <c r="I570" s="21"/>
      <c r="J570" s="21"/>
    </row>
    <row r="571" spans="9:10" ht="14.25" customHeight="1">
      <c r="I571" s="21"/>
      <c r="J571" s="21"/>
    </row>
    <row r="572" spans="9:10" ht="14.25" customHeight="1">
      <c r="I572" s="21"/>
      <c r="J572" s="21"/>
    </row>
    <row r="573" spans="9:10" ht="14.25" customHeight="1">
      <c r="I573" s="21"/>
      <c r="J573" s="21"/>
    </row>
    <row r="574" spans="9:10" ht="14.25" customHeight="1">
      <c r="I574" s="21"/>
      <c r="J574" s="21"/>
    </row>
    <row r="575" spans="9:10" ht="14.25" customHeight="1">
      <c r="I575" s="21"/>
      <c r="J575" s="21"/>
    </row>
    <row r="576" spans="9:10" ht="14.25" customHeight="1">
      <c r="I576" s="21"/>
      <c r="J576" s="21"/>
    </row>
    <row r="577" spans="9:10" ht="14.25" customHeight="1">
      <c r="I577" s="21"/>
      <c r="J577" s="21"/>
    </row>
    <row r="578" spans="9:10" ht="14.25" customHeight="1">
      <c r="I578" s="21"/>
      <c r="J578" s="21"/>
    </row>
    <row r="579" spans="9:10" ht="14.25" customHeight="1">
      <c r="I579" s="21"/>
      <c r="J579" s="21"/>
    </row>
    <row r="580" spans="9:10" ht="14.25" customHeight="1">
      <c r="I580" s="21"/>
      <c r="J580" s="21"/>
    </row>
    <row r="581" spans="9:10" ht="14.25" customHeight="1">
      <c r="I581" s="21"/>
      <c r="J581" s="21"/>
    </row>
    <row r="582" spans="9:10" ht="14.25" customHeight="1">
      <c r="I582" s="21"/>
      <c r="J582" s="21"/>
    </row>
    <row r="583" spans="9:10" ht="14.25" customHeight="1">
      <c r="I583" s="21"/>
      <c r="J583" s="21"/>
    </row>
    <row r="584" spans="9:10" ht="14.25" customHeight="1">
      <c r="I584" s="21"/>
      <c r="J584" s="21"/>
    </row>
    <row r="585" spans="9:10" ht="14.25" customHeight="1">
      <c r="I585" s="21"/>
      <c r="J585" s="21"/>
    </row>
    <row r="586" spans="9:10" ht="14.25" customHeight="1">
      <c r="I586" s="21"/>
      <c r="J586" s="21"/>
    </row>
    <row r="587" spans="9:10" ht="14.25" customHeight="1">
      <c r="I587" s="21"/>
      <c r="J587" s="21"/>
    </row>
    <row r="588" spans="9:10" ht="14.25" customHeight="1">
      <c r="I588" s="21"/>
      <c r="J588" s="21"/>
    </row>
    <row r="589" spans="9:10" ht="14.25" customHeight="1">
      <c r="I589" s="21"/>
      <c r="J589" s="21"/>
    </row>
    <row r="590" spans="9:10" ht="14.25" customHeight="1">
      <c r="I590" s="21"/>
      <c r="J590" s="21"/>
    </row>
    <row r="591" spans="9:10" ht="14.25" customHeight="1">
      <c r="I591" s="21"/>
      <c r="J591" s="21"/>
    </row>
    <row r="592" spans="9:10" ht="14.25" customHeight="1">
      <c r="I592" s="21"/>
      <c r="J592" s="21"/>
    </row>
    <row r="593" spans="9:10" ht="14.25" customHeight="1">
      <c r="I593" s="21"/>
      <c r="J593" s="21"/>
    </row>
    <row r="594" spans="9:10" ht="14.25" customHeight="1">
      <c r="I594" s="21"/>
      <c r="J594" s="21"/>
    </row>
    <row r="595" spans="9:10" ht="14.25" customHeight="1">
      <c r="I595" s="21"/>
      <c r="J595" s="21"/>
    </row>
    <row r="596" spans="9:10" ht="14.25" customHeight="1">
      <c r="I596" s="21"/>
      <c r="J596" s="21"/>
    </row>
    <row r="597" spans="9:10" ht="14.25" customHeight="1">
      <c r="I597" s="21"/>
      <c r="J597" s="21"/>
    </row>
    <row r="598" spans="9:10" ht="14.25" customHeight="1">
      <c r="I598" s="21"/>
      <c r="J598" s="21"/>
    </row>
    <row r="599" spans="9:10" ht="14.25" customHeight="1">
      <c r="I599" s="21"/>
      <c r="J599" s="21"/>
    </row>
    <row r="600" spans="9:10" ht="14.25" customHeight="1">
      <c r="I600" s="21"/>
      <c r="J600" s="21"/>
    </row>
    <row r="601" spans="9:10" ht="14.25" customHeight="1">
      <c r="I601" s="21"/>
      <c r="J601" s="21"/>
    </row>
    <row r="602" spans="9:10" ht="14.25" customHeight="1">
      <c r="I602" s="21"/>
      <c r="J602" s="21"/>
    </row>
    <row r="603" spans="9:10" ht="14.25" customHeight="1">
      <c r="I603" s="21"/>
      <c r="J603" s="21"/>
    </row>
    <row r="604" spans="9:10" ht="14.25" customHeight="1">
      <c r="I604" s="21"/>
      <c r="J604" s="21"/>
    </row>
    <row r="605" spans="9:10" ht="14.25" customHeight="1">
      <c r="I605" s="21"/>
      <c r="J605" s="21"/>
    </row>
    <row r="606" spans="9:10" ht="14.25" customHeight="1">
      <c r="I606" s="21"/>
      <c r="J606" s="21"/>
    </row>
    <row r="607" spans="9:10" ht="14.25" customHeight="1">
      <c r="I607" s="21"/>
      <c r="J607" s="21"/>
    </row>
    <row r="608" spans="9:10" ht="14.25" customHeight="1">
      <c r="I608" s="21"/>
      <c r="J608" s="21"/>
    </row>
    <row r="609" spans="9:10" ht="14.25" customHeight="1">
      <c r="I609" s="21"/>
      <c r="J609" s="21"/>
    </row>
    <row r="610" spans="9:10" ht="14.25" customHeight="1">
      <c r="I610" s="21"/>
      <c r="J610" s="21"/>
    </row>
    <row r="611" spans="9:10" ht="14.25" customHeight="1">
      <c r="I611" s="21"/>
      <c r="J611" s="21"/>
    </row>
    <row r="612" spans="9:10" ht="14.25" customHeight="1">
      <c r="I612" s="21"/>
      <c r="J612" s="21"/>
    </row>
    <row r="613" spans="9:10" ht="14.25" customHeight="1">
      <c r="I613" s="21"/>
      <c r="J613" s="21"/>
    </row>
    <row r="614" spans="9:10" ht="14.25" customHeight="1">
      <c r="I614" s="21"/>
      <c r="J614" s="21"/>
    </row>
    <row r="615" spans="9:10" ht="14.25" customHeight="1">
      <c r="I615" s="21"/>
      <c r="J615" s="21"/>
    </row>
    <row r="616" spans="9:10" ht="14.25" customHeight="1">
      <c r="I616" s="21"/>
      <c r="J616" s="21"/>
    </row>
    <row r="617" spans="9:10" ht="14.25" customHeight="1">
      <c r="I617" s="21"/>
      <c r="J617" s="21"/>
    </row>
    <row r="618" spans="9:10" ht="14.25" customHeight="1">
      <c r="I618" s="21"/>
      <c r="J618" s="21"/>
    </row>
    <row r="619" spans="9:10" ht="14.25" customHeight="1">
      <c r="I619" s="21"/>
      <c r="J619" s="21"/>
    </row>
    <row r="620" spans="9:10" ht="14.25" customHeight="1">
      <c r="I620" s="21"/>
      <c r="J620" s="21"/>
    </row>
    <row r="621" spans="9:10" ht="14.25" customHeight="1">
      <c r="I621" s="21"/>
      <c r="J621" s="21"/>
    </row>
    <row r="622" spans="9:10" ht="14.25" customHeight="1">
      <c r="I622" s="21"/>
      <c r="J622" s="21"/>
    </row>
    <row r="623" spans="9:10" ht="14.25" customHeight="1">
      <c r="I623" s="21"/>
      <c r="J623" s="21"/>
    </row>
    <row r="624" spans="9:10" ht="14.25" customHeight="1">
      <c r="I624" s="21"/>
      <c r="J624" s="21"/>
    </row>
    <row r="625" spans="9:10" ht="14.25" customHeight="1">
      <c r="I625" s="21"/>
      <c r="J625" s="21"/>
    </row>
    <row r="626" spans="9:10" ht="14.25" customHeight="1">
      <c r="I626" s="21"/>
      <c r="J626" s="21"/>
    </row>
    <row r="627" spans="9:10" ht="14.25" customHeight="1">
      <c r="I627" s="21"/>
      <c r="J627" s="21"/>
    </row>
    <row r="628" spans="9:10" ht="14.25" customHeight="1">
      <c r="I628" s="21"/>
      <c r="J628" s="21"/>
    </row>
    <row r="629" spans="9:10" ht="14.25" customHeight="1">
      <c r="I629" s="21"/>
      <c r="J629" s="21"/>
    </row>
    <row r="630" spans="9:10" ht="14.25" customHeight="1">
      <c r="I630" s="21"/>
      <c r="J630" s="21"/>
    </row>
    <row r="631" spans="9:10" ht="14.25" customHeight="1">
      <c r="I631" s="21"/>
      <c r="J631" s="21"/>
    </row>
    <row r="632" spans="9:10" ht="14.25" customHeight="1">
      <c r="I632" s="21"/>
      <c r="J632" s="21"/>
    </row>
    <row r="633" spans="9:10" ht="14.25" customHeight="1">
      <c r="I633" s="21"/>
      <c r="J633" s="21"/>
    </row>
    <row r="634" spans="9:10" ht="14.25" customHeight="1">
      <c r="I634" s="21"/>
      <c r="J634" s="21"/>
    </row>
    <row r="635" spans="9:10" ht="14.25" customHeight="1">
      <c r="I635" s="21"/>
      <c r="J635" s="21"/>
    </row>
    <row r="636" spans="9:10" ht="14.25" customHeight="1">
      <c r="I636" s="21"/>
      <c r="J636" s="21"/>
    </row>
    <row r="637" spans="9:10" ht="14.25" customHeight="1">
      <c r="I637" s="21"/>
      <c r="J637" s="21"/>
    </row>
    <row r="638" spans="9:10" ht="14.25" customHeight="1">
      <c r="I638" s="21"/>
      <c r="J638" s="21"/>
    </row>
    <row r="639" spans="9:10" ht="14.25" customHeight="1">
      <c r="I639" s="21"/>
      <c r="J639" s="21"/>
    </row>
    <row r="640" spans="9:10" ht="14.25" customHeight="1">
      <c r="I640" s="21"/>
      <c r="J640" s="21"/>
    </row>
    <row r="641" spans="9:10" ht="14.25" customHeight="1">
      <c r="I641" s="21"/>
      <c r="J641" s="21"/>
    </row>
    <row r="642" spans="9:10" ht="14.25" customHeight="1">
      <c r="I642" s="21"/>
      <c r="J642" s="21"/>
    </row>
    <row r="643" spans="9:10" ht="14.25" customHeight="1">
      <c r="I643" s="21"/>
      <c r="J643" s="21"/>
    </row>
    <row r="644" spans="9:10" ht="14.25" customHeight="1">
      <c r="I644" s="21"/>
      <c r="J644" s="21"/>
    </row>
    <row r="645" spans="9:10" ht="14.25" customHeight="1">
      <c r="I645" s="21"/>
      <c r="J645" s="21"/>
    </row>
    <row r="646" spans="9:10" ht="14.25" customHeight="1">
      <c r="I646" s="21"/>
      <c r="J646" s="21"/>
    </row>
    <row r="647" spans="9:10" ht="14.25" customHeight="1">
      <c r="I647" s="21"/>
      <c r="J647" s="21"/>
    </row>
    <row r="648" spans="9:10" ht="14.25" customHeight="1">
      <c r="I648" s="21"/>
      <c r="J648" s="21"/>
    </row>
    <row r="649" spans="9:10" ht="14.25" customHeight="1">
      <c r="I649" s="21"/>
      <c r="J649" s="21"/>
    </row>
    <row r="650" spans="9:10" ht="14.25" customHeight="1">
      <c r="I650" s="21"/>
      <c r="J650" s="21"/>
    </row>
    <row r="651" spans="9:10" ht="14.25" customHeight="1">
      <c r="I651" s="21"/>
      <c r="J651" s="21"/>
    </row>
    <row r="652" spans="9:10" ht="14.25" customHeight="1">
      <c r="I652" s="21"/>
      <c r="J652" s="21"/>
    </row>
    <row r="653" spans="9:10" ht="14.25" customHeight="1">
      <c r="I653" s="21"/>
      <c r="J653" s="21"/>
    </row>
    <row r="654" spans="9:10" ht="14.25" customHeight="1">
      <c r="I654" s="21"/>
      <c r="J654" s="21"/>
    </row>
    <row r="655" spans="9:10" ht="14.25" customHeight="1">
      <c r="I655" s="21"/>
      <c r="J655" s="21"/>
    </row>
    <row r="656" spans="9:10" ht="14.25" customHeight="1">
      <c r="I656" s="21"/>
      <c r="J656" s="21"/>
    </row>
    <row r="657" spans="9:10" ht="14.25" customHeight="1">
      <c r="I657" s="21"/>
      <c r="J657" s="21"/>
    </row>
    <row r="658" spans="9:10" ht="14.25" customHeight="1">
      <c r="I658" s="21"/>
      <c r="J658" s="21"/>
    </row>
    <row r="659" spans="9:10" ht="14.25" customHeight="1">
      <c r="I659" s="21"/>
      <c r="J659" s="21"/>
    </row>
    <row r="660" spans="9:10" ht="14.25" customHeight="1">
      <c r="I660" s="21"/>
      <c r="J660" s="21"/>
    </row>
    <row r="661" spans="9:10" ht="14.25" customHeight="1">
      <c r="I661" s="21"/>
      <c r="J661" s="21"/>
    </row>
    <row r="662" spans="9:10" ht="14.25" customHeight="1">
      <c r="I662" s="21"/>
      <c r="J662" s="21"/>
    </row>
    <row r="663" spans="9:10" ht="14.25" customHeight="1">
      <c r="I663" s="21"/>
      <c r="J663" s="21"/>
    </row>
    <row r="664" spans="9:10" ht="14.25" customHeight="1">
      <c r="I664" s="21"/>
      <c r="J664" s="21"/>
    </row>
    <row r="665" spans="9:10" ht="14.25" customHeight="1">
      <c r="I665" s="21"/>
      <c r="J665" s="21"/>
    </row>
    <row r="666" spans="9:10" ht="14.25" customHeight="1">
      <c r="I666" s="21"/>
      <c r="J666" s="21"/>
    </row>
    <row r="667" spans="9:10" ht="14.25" customHeight="1">
      <c r="I667" s="21"/>
      <c r="J667" s="21"/>
    </row>
    <row r="668" spans="9:10" ht="14.25" customHeight="1">
      <c r="I668" s="21"/>
      <c r="J668" s="21"/>
    </row>
    <row r="669" spans="9:10" ht="14.25" customHeight="1">
      <c r="I669" s="21"/>
      <c r="J669" s="21"/>
    </row>
    <row r="670" spans="9:10" ht="14.25" customHeight="1">
      <c r="I670" s="21"/>
      <c r="J670" s="21"/>
    </row>
    <row r="671" spans="9:10" ht="14.25" customHeight="1">
      <c r="I671" s="21"/>
      <c r="J671" s="21"/>
    </row>
    <row r="672" spans="9:10" ht="14.25" customHeight="1">
      <c r="I672" s="21"/>
      <c r="J672" s="21"/>
    </row>
    <row r="673" spans="9:10" ht="14.25" customHeight="1">
      <c r="I673" s="21"/>
      <c r="J673" s="21"/>
    </row>
    <row r="674" spans="9:10" ht="14.25" customHeight="1">
      <c r="I674" s="21"/>
      <c r="J674" s="21"/>
    </row>
    <row r="675" spans="9:10" ht="14.25" customHeight="1">
      <c r="I675" s="21"/>
      <c r="J675" s="21"/>
    </row>
    <row r="676" spans="9:10" ht="14.25" customHeight="1">
      <c r="I676" s="21"/>
      <c r="J676" s="21"/>
    </row>
    <row r="677" spans="9:10" ht="14.25" customHeight="1">
      <c r="I677" s="21"/>
      <c r="J677" s="21"/>
    </row>
    <row r="678" spans="9:10" ht="14.25" customHeight="1">
      <c r="I678" s="21"/>
      <c r="J678" s="21"/>
    </row>
    <row r="679" spans="9:10" ht="14.25" customHeight="1">
      <c r="I679" s="21"/>
      <c r="J679" s="21"/>
    </row>
    <row r="680" spans="9:10" ht="14.25" customHeight="1">
      <c r="I680" s="21"/>
      <c r="J680" s="21"/>
    </row>
    <row r="681" spans="9:10" ht="14.25" customHeight="1">
      <c r="I681" s="21"/>
      <c r="J681" s="21"/>
    </row>
    <row r="682" spans="9:10" ht="14.25" customHeight="1">
      <c r="I682" s="21"/>
      <c r="J682" s="21"/>
    </row>
    <row r="683" spans="9:10" ht="14.25" customHeight="1">
      <c r="I683" s="21"/>
      <c r="J683" s="21"/>
    </row>
    <row r="684" spans="9:10" ht="14.25" customHeight="1">
      <c r="I684" s="21"/>
      <c r="J684" s="21"/>
    </row>
    <row r="685" spans="9:10" ht="14.25" customHeight="1">
      <c r="I685" s="21"/>
      <c r="J685" s="21"/>
    </row>
    <row r="686" spans="9:10" ht="14.25" customHeight="1">
      <c r="I686" s="21"/>
      <c r="J686" s="21"/>
    </row>
    <row r="687" spans="9:10" ht="14.25" customHeight="1">
      <c r="I687" s="21"/>
      <c r="J687" s="21"/>
    </row>
    <row r="688" spans="9:10" ht="14.25" customHeight="1">
      <c r="I688" s="21"/>
      <c r="J688" s="21"/>
    </row>
    <row r="689" spans="9:10" ht="14.25" customHeight="1">
      <c r="I689" s="21"/>
      <c r="J689" s="21"/>
    </row>
    <row r="690" spans="9:10" ht="14.25" customHeight="1">
      <c r="I690" s="21"/>
      <c r="J690" s="21"/>
    </row>
    <row r="691" spans="9:10" ht="14.25" customHeight="1">
      <c r="I691" s="21"/>
      <c r="J691" s="21"/>
    </row>
    <row r="692" spans="9:10" ht="14.25" customHeight="1">
      <c r="I692" s="21"/>
      <c r="J692" s="21"/>
    </row>
    <row r="693" spans="9:10" ht="14.25" customHeight="1">
      <c r="I693" s="21"/>
      <c r="J693" s="21"/>
    </row>
    <row r="694" spans="9:10" ht="14.25" customHeight="1">
      <c r="I694" s="21"/>
      <c r="J694" s="21"/>
    </row>
    <row r="695" spans="9:10" ht="14.25" customHeight="1">
      <c r="I695" s="21"/>
      <c r="J695" s="21"/>
    </row>
    <row r="696" spans="9:10" ht="14.25" customHeight="1">
      <c r="I696" s="21"/>
      <c r="J696" s="21"/>
    </row>
    <row r="697" spans="9:10" ht="14.25" customHeight="1">
      <c r="I697" s="21"/>
      <c r="J697" s="21"/>
    </row>
    <row r="698" spans="9:10" ht="14.25" customHeight="1">
      <c r="I698" s="21"/>
      <c r="J698" s="21"/>
    </row>
    <row r="699" spans="9:10" ht="14.25" customHeight="1">
      <c r="I699" s="21"/>
      <c r="J699" s="21"/>
    </row>
    <row r="700" spans="9:10" ht="14.25" customHeight="1">
      <c r="I700" s="21"/>
      <c r="J700" s="21"/>
    </row>
    <row r="701" spans="9:10" ht="14.25" customHeight="1">
      <c r="I701" s="21"/>
      <c r="J701" s="21"/>
    </row>
    <row r="702" spans="9:10" ht="14.25" customHeight="1">
      <c r="I702" s="21"/>
      <c r="J702" s="21"/>
    </row>
    <row r="703" spans="9:10" ht="14.25" customHeight="1">
      <c r="I703" s="21"/>
      <c r="J703" s="21"/>
    </row>
    <row r="704" spans="9:10" ht="14.25" customHeight="1">
      <c r="I704" s="21"/>
      <c r="J704" s="21"/>
    </row>
    <row r="705" spans="9:10" ht="14.25" customHeight="1">
      <c r="I705" s="21"/>
      <c r="J705" s="21"/>
    </row>
    <row r="706" spans="9:10" ht="14.25" customHeight="1">
      <c r="I706" s="21"/>
      <c r="J706" s="21"/>
    </row>
    <row r="707" spans="9:10" ht="14.25" customHeight="1">
      <c r="I707" s="21"/>
      <c r="J707" s="21"/>
    </row>
    <row r="708" spans="9:10" ht="14.25" customHeight="1">
      <c r="I708" s="21"/>
      <c r="J708" s="21"/>
    </row>
    <row r="709" spans="9:10" ht="14.25" customHeight="1">
      <c r="I709" s="21"/>
      <c r="J709" s="21"/>
    </row>
    <row r="710" spans="9:10" ht="14.25" customHeight="1">
      <c r="I710" s="21"/>
      <c r="J710" s="21"/>
    </row>
    <row r="711" spans="9:10" ht="14.25" customHeight="1">
      <c r="I711" s="21"/>
      <c r="J711" s="21"/>
    </row>
    <row r="712" spans="9:10" ht="14.25" customHeight="1">
      <c r="I712" s="21"/>
      <c r="J712" s="21"/>
    </row>
    <row r="713" spans="9:10" ht="14.25" customHeight="1">
      <c r="I713" s="21"/>
      <c r="J713" s="21"/>
    </row>
    <row r="714" spans="9:10" ht="14.25" customHeight="1">
      <c r="I714" s="21"/>
      <c r="J714" s="21"/>
    </row>
    <row r="715" spans="9:10" ht="14.25" customHeight="1">
      <c r="I715" s="21"/>
      <c r="J715" s="21"/>
    </row>
    <row r="716" spans="9:10" ht="14.25" customHeight="1">
      <c r="I716" s="21"/>
      <c r="J716" s="21"/>
    </row>
    <row r="717" spans="9:10" ht="14.25" customHeight="1">
      <c r="I717" s="21"/>
      <c r="J717" s="21"/>
    </row>
    <row r="718" spans="9:10" ht="14.25" customHeight="1">
      <c r="I718" s="21"/>
      <c r="J718" s="21"/>
    </row>
    <row r="719" spans="9:10" ht="14.25" customHeight="1">
      <c r="I719" s="21"/>
      <c r="J719" s="21"/>
    </row>
    <row r="720" spans="9:10" ht="14.25" customHeight="1">
      <c r="I720" s="21"/>
      <c r="J720" s="21"/>
    </row>
    <row r="721" spans="9:10" ht="14.25" customHeight="1">
      <c r="I721" s="21"/>
      <c r="J721" s="21"/>
    </row>
    <row r="722" spans="9:10" ht="14.25" customHeight="1">
      <c r="I722" s="21"/>
      <c r="J722" s="21"/>
    </row>
    <row r="723" spans="9:10" ht="14.25" customHeight="1">
      <c r="I723" s="21"/>
      <c r="J723" s="21"/>
    </row>
    <row r="724" spans="9:10" ht="14.25" customHeight="1">
      <c r="I724" s="21"/>
      <c r="J724" s="21"/>
    </row>
    <row r="725" spans="9:10" ht="14.25" customHeight="1">
      <c r="I725" s="21"/>
      <c r="J725" s="21"/>
    </row>
    <row r="726" spans="9:10" ht="14.25" customHeight="1">
      <c r="I726" s="21"/>
      <c r="J726" s="21"/>
    </row>
    <row r="727" spans="9:10" ht="14.25" customHeight="1">
      <c r="I727" s="21"/>
      <c r="J727" s="21"/>
    </row>
    <row r="728" spans="9:10" ht="14.25" customHeight="1">
      <c r="I728" s="21"/>
      <c r="J728" s="21"/>
    </row>
    <row r="729" spans="9:10" ht="14.25" customHeight="1">
      <c r="I729" s="21"/>
      <c r="J729" s="21"/>
    </row>
    <row r="730" spans="9:10" ht="14.25" customHeight="1">
      <c r="I730" s="21"/>
      <c r="J730" s="21"/>
    </row>
    <row r="731" spans="9:10" ht="14.25" customHeight="1">
      <c r="I731" s="21"/>
      <c r="J731" s="21"/>
    </row>
    <row r="732" spans="9:10" ht="14.25" customHeight="1">
      <c r="I732" s="21"/>
      <c r="J732" s="21"/>
    </row>
    <row r="733" spans="9:10" ht="14.25" customHeight="1">
      <c r="I733" s="21"/>
      <c r="J733" s="21"/>
    </row>
    <row r="734" spans="9:10" ht="14.25" customHeight="1">
      <c r="I734" s="21"/>
      <c r="J734" s="21"/>
    </row>
    <row r="735" spans="9:10" ht="14.25" customHeight="1">
      <c r="I735" s="21"/>
      <c r="J735" s="21"/>
    </row>
    <row r="736" spans="9:10" ht="14.25" customHeight="1">
      <c r="I736" s="21"/>
      <c r="J736" s="21"/>
    </row>
    <row r="737" spans="9:10" ht="14.25" customHeight="1">
      <c r="I737" s="21"/>
      <c r="J737" s="21"/>
    </row>
    <row r="738" spans="9:10" ht="14.25" customHeight="1">
      <c r="I738" s="21"/>
      <c r="J738" s="21"/>
    </row>
    <row r="739" spans="9:10" ht="14.25" customHeight="1">
      <c r="I739" s="21"/>
      <c r="J739" s="21"/>
    </row>
    <row r="740" spans="9:10" ht="14.25" customHeight="1">
      <c r="I740" s="21"/>
      <c r="J740" s="21"/>
    </row>
    <row r="741" spans="9:10" ht="14.25" customHeight="1">
      <c r="I741" s="21"/>
      <c r="J741" s="21"/>
    </row>
    <row r="742" spans="9:10" ht="14.25" customHeight="1">
      <c r="I742" s="21"/>
      <c r="J742" s="21"/>
    </row>
    <row r="743" spans="9:10" ht="14.25" customHeight="1">
      <c r="I743" s="21"/>
      <c r="J743" s="21"/>
    </row>
    <row r="744" spans="9:10" ht="14.25" customHeight="1">
      <c r="I744" s="21"/>
      <c r="J744" s="21"/>
    </row>
    <row r="745" spans="9:10" ht="14.25" customHeight="1">
      <c r="I745" s="21"/>
      <c r="J745" s="21"/>
    </row>
    <row r="746" spans="9:10" ht="14.25" customHeight="1">
      <c r="I746" s="21"/>
      <c r="J746" s="21"/>
    </row>
    <row r="747" spans="9:10" ht="14.25" customHeight="1">
      <c r="I747" s="21"/>
      <c r="J747" s="21"/>
    </row>
    <row r="748" spans="9:10" ht="14.25" customHeight="1">
      <c r="I748" s="21"/>
      <c r="J748" s="21"/>
    </row>
    <row r="749" spans="9:10" ht="14.25" customHeight="1">
      <c r="I749" s="21"/>
      <c r="J749" s="21"/>
    </row>
    <row r="750" spans="9:10" ht="14.25" customHeight="1">
      <c r="I750" s="21"/>
      <c r="J750" s="21"/>
    </row>
    <row r="751" spans="9:10" ht="14.25" customHeight="1">
      <c r="I751" s="21"/>
      <c r="J751" s="21"/>
    </row>
    <row r="752" spans="9:10" ht="14.25" customHeight="1">
      <c r="I752" s="21"/>
      <c r="J752" s="21"/>
    </row>
    <row r="753" spans="9:10" ht="14.25" customHeight="1">
      <c r="I753" s="21"/>
      <c r="J753" s="21"/>
    </row>
    <row r="754" spans="9:10" ht="14.25" customHeight="1">
      <c r="I754" s="21"/>
      <c r="J754" s="21"/>
    </row>
    <row r="755" spans="9:10" ht="14.25" customHeight="1">
      <c r="I755" s="21"/>
      <c r="J755" s="21"/>
    </row>
    <row r="756" spans="9:10" ht="14.25" customHeight="1">
      <c r="I756" s="21"/>
      <c r="J756" s="21"/>
    </row>
    <row r="757" spans="9:10" ht="14.25" customHeight="1">
      <c r="I757" s="21"/>
      <c r="J757" s="21"/>
    </row>
    <row r="758" spans="9:10" ht="14.25" customHeight="1">
      <c r="I758" s="21"/>
      <c r="J758" s="21"/>
    </row>
    <row r="759" spans="9:10" ht="14.25" customHeight="1">
      <c r="I759" s="21"/>
      <c r="J759" s="21"/>
    </row>
    <row r="760" spans="9:10" ht="14.25" customHeight="1">
      <c r="I760" s="21"/>
      <c r="J760" s="21"/>
    </row>
    <row r="761" spans="9:10" ht="14.25" customHeight="1">
      <c r="I761" s="21"/>
      <c r="J761" s="21"/>
    </row>
    <row r="762" spans="9:10" ht="14.25" customHeight="1">
      <c r="I762" s="21"/>
      <c r="J762" s="21"/>
    </row>
    <row r="763" spans="9:10" ht="14.25" customHeight="1">
      <c r="I763" s="21"/>
      <c r="J763" s="21"/>
    </row>
    <row r="764" spans="9:10" ht="14.25" customHeight="1">
      <c r="I764" s="21"/>
      <c r="J764" s="21"/>
    </row>
    <row r="765" spans="9:10" ht="14.25" customHeight="1">
      <c r="I765" s="21"/>
      <c r="J765" s="21"/>
    </row>
    <row r="766" spans="9:10" ht="14.25" customHeight="1">
      <c r="I766" s="21"/>
      <c r="J766" s="21"/>
    </row>
    <row r="767" spans="9:10" ht="14.25" customHeight="1">
      <c r="I767" s="21"/>
      <c r="J767" s="21"/>
    </row>
    <row r="768" spans="9:10" ht="14.25" customHeight="1">
      <c r="I768" s="21"/>
      <c r="J768" s="21"/>
    </row>
    <row r="769" spans="9:10" ht="14.25" customHeight="1">
      <c r="I769" s="21"/>
      <c r="J769" s="21"/>
    </row>
    <row r="770" spans="9:10" ht="14.25" customHeight="1">
      <c r="I770" s="21"/>
      <c r="J770" s="21"/>
    </row>
    <row r="771" spans="9:10" ht="14.25" customHeight="1">
      <c r="I771" s="21"/>
      <c r="J771" s="21"/>
    </row>
    <row r="772" spans="9:10" ht="14.25" customHeight="1">
      <c r="I772" s="21"/>
      <c r="J772" s="21"/>
    </row>
    <row r="773" spans="9:10" ht="14.25" customHeight="1">
      <c r="I773" s="21"/>
      <c r="J773" s="21"/>
    </row>
    <row r="774" spans="9:10" ht="14.25" customHeight="1">
      <c r="I774" s="21"/>
      <c r="J774" s="21"/>
    </row>
    <row r="775" spans="9:10" ht="14.25" customHeight="1">
      <c r="I775" s="21"/>
      <c r="J775" s="21"/>
    </row>
    <row r="776" spans="9:10" ht="14.25" customHeight="1">
      <c r="I776" s="21"/>
      <c r="J776" s="21"/>
    </row>
    <row r="777" spans="9:10" ht="14.25" customHeight="1">
      <c r="I777" s="21"/>
      <c r="J777" s="21"/>
    </row>
    <row r="778" spans="9:10" ht="14.25" customHeight="1">
      <c r="I778" s="21"/>
      <c r="J778" s="21"/>
    </row>
    <row r="779" spans="9:10" ht="14.25" customHeight="1">
      <c r="I779" s="21"/>
      <c r="J779" s="21"/>
    </row>
    <row r="780" spans="9:10" ht="14.25" customHeight="1">
      <c r="I780" s="21"/>
      <c r="J780" s="21"/>
    </row>
    <row r="781" spans="9:10" ht="14.25" customHeight="1">
      <c r="I781" s="21"/>
      <c r="J781" s="21"/>
    </row>
    <row r="782" spans="9:10" ht="14.25" customHeight="1">
      <c r="I782" s="21"/>
      <c r="J782" s="21"/>
    </row>
    <row r="783" spans="9:10" ht="14.25" customHeight="1">
      <c r="I783" s="21"/>
      <c r="J783" s="21"/>
    </row>
    <row r="784" spans="9:10" ht="14.25" customHeight="1">
      <c r="I784" s="21"/>
      <c r="J784" s="21"/>
    </row>
    <row r="785" spans="9:10" ht="14.25" customHeight="1">
      <c r="I785" s="21"/>
      <c r="J785" s="21"/>
    </row>
    <row r="786" spans="9:10" ht="14.25" customHeight="1">
      <c r="I786" s="21"/>
      <c r="J786" s="21"/>
    </row>
    <row r="787" spans="9:10" ht="14.25" customHeight="1">
      <c r="I787" s="21"/>
      <c r="J787" s="21"/>
    </row>
    <row r="788" spans="9:10" ht="14.25" customHeight="1">
      <c r="I788" s="21"/>
      <c r="J788" s="21"/>
    </row>
    <row r="789" spans="9:10" ht="14.25" customHeight="1">
      <c r="I789" s="21"/>
      <c r="J789" s="21"/>
    </row>
    <row r="790" spans="9:10" ht="14.25" customHeight="1">
      <c r="I790" s="21"/>
      <c r="J790" s="21"/>
    </row>
    <row r="791" spans="9:10" ht="14.25" customHeight="1">
      <c r="I791" s="21"/>
      <c r="J791" s="21"/>
    </row>
    <row r="792" spans="9:10" ht="14.25" customHeight="1">
      <c r="I792" s="21"/>
      <c r="J792" s="21"/>
    </row>
    <row r="793" spans="9:10" ht="14.25" customHeight="1">
      <c r="I793" s="21"/>
      <c r="J793" s="21"/>
    </row>
    <row r="794" spans="9:10" ht="14.25" customHeight="1">
      <c r="I794" s="21"/>
      <c r="J794" s="21"/>
    </row>
    <row r="795" spans="9:10" ht="14.25" customHeight="1">
      <c r="I795" s="21"/>
      <c r="J795" s="21"/>
    </row>
    <row r="796" spans="9:10" ht="14.25" customHeight="1">
      <c r="I796" s="21"/>
      <c r="J796" s="21"/>
    </row>
    <row r="797" spans="9:10" ht="14.25" customHeight="1">
      <c r="I797" s="21"/>
      <c r="J797" s="21"/>
    </row>
    <row r="798" spans="9:10" ht="14.25" customHeight="1">
      <c r="I798" s="21"/>
      <c r="J798" s="21"/>
    </row>
    <row r="799" spans="9:10" ht="14.25" customHeight="1">
      <c r="I799" s="21"/>
      <c r="J799" s="21"/>
    </row>
    <row r="800" spans="9:10" ht="14.25" customHeight="1">
      <c r="I800" s="21"/>
      <c r="J800" s="21"/>
    </row>
    <row r="801" spans="9:10" ht="14.25" customHeight="1">
      <c r="I801" s="21"/>
      <c r="J801" s="21"/>
    </row>
    <row r="802" spans="9:10" ht="14.25" customHeight="1">
      <c r="I802" s="21"/>
      <c r="J802" s="21"/>
    </row>
    <row r="803" spans="9:10" ht="14.25" customHeight="1">
      <c r="I803" s="21"/>
      <c r="J803" s="21"/>
    </row>
    <row r="804" spans="9:10" ht="14.25" customHeight="1">
      <c r="I804" s="21"/>
      <c r="J804" s="21"/>
    </row>
    <row r="805" spans="9:10" ht="14.25" customHeight="1">
      <c r="I805" s="21"/>
      <c r="J805" s="21"/>
    </row>
    <row r="806" spans="9:10" ht="14.25" customHeight="1">
      <c r="I806" s="21"/>
      <c r="J806" s="21"/>
    </row>
    <row r="807" spans="9:10" ht="14.25" customHeight="1">
      <c r="I807" s="21"/>
      <c r="J807" s="21"/>
    </row>
    <row r="808" spans="9:10" ht="14.25" customHeight="1">
      <c r="I808" s="21"/>
      <c r="J808" s="21"/>
    </row>
    <row r="809" spans="9:10" ht="14.25" customHeight="1">
      <c r="I809" s="21"/>
      <c r="J809" s="21"/>
    </row>
    <row r="810" spans="9:10" ht="14.25" customHeight="1">
      <c r="I810" s="21"/>
      <c r="J810" s="21"/>
    </row>
    <row r="811" spans="9:10" ht="14.25" customHeight="1">
      <c r="I811" s="21"/>
      <c r="J811" s="21"/>
    </row>
    <row r="812" spans="9:10" ht="14.25" customHeight="1">
      <c r="I812" s="21"/>
      <c r="J812" s="21"/>
    </row>
    <row r="813" spans="9:10" ht="14.25" customHeight="1">
      <c r="I813" s="21"/>
      <c r="J813" s="21"/>
    </row>
    <row r="814" spans="9:10" ht="14.25" customHeight="1">
      <c r="I814" s="21"/>
      <c r="J814" s="21"/>
    </row>
    <row r="815" spans="9:10" ht="14.25" customHeight="1">
      <c r="I815" s="21"/>
      <c r="J815" s="21"/>
    </row>
    <row r="816" spans="9:10" ht="14.25" customHeight="1">
      <c r="I816" s="21"/>
      <c r="J816" s="21"/>
    </row>
    <row r="817" spans="9:10" ht="14.25" customHeight="1">
      <c r="I817" s="21"/>
      <c r="J817" s="21"/>
    </row>
    <row r="818" spans="9:10" ht="14.25" customHeight="1">
      <c r="I818" s="21"/>
      <c r="J818" s="21"/>
    </row>
    <row r="819" spans="9:10" ht="14.25" customHeight="1">
      <c r="I819" s="21"/>
      <c r="J819" s="21"/>
    </row>
    <row r="820" spans="9:10" ht="14.25" customHeight="1">
      <c r="I820" s="21"/>
      <c r="J820" s="21"/>
    </row>
    <row r="821" spans="9:10" ht="14.25" customHeight="1">
      <c r="I821" s="21"/>
      <c r="J821" s="21"/>
    </row>
    <row r="822" spans="9:10" ht="14.25" customHeight="1">
      <c r="I822" s="21"/>
      <c r="J822" s="21"/>
    </row>
    <row r="823" spans="9:10" ht="14.25" customHeight="1">
      <c r="I823" s="21"/>
      <c r="J823" s="21"/>
    </row>
    <row r="824" spans="9:10" ht="14.25" customHeight="1">
      <c r="I824" s="21"/>
      <c r="J824" s="21"/>
    </row>
    <row r="825" spans="9:10" ht="14.25" customHeight="1">
      <c r="I825" s="21"/>
      <c r="J825" s="21"/>
    </row>
    <row r="826" spans="9:10" ht="14.25" customHeight="1">
      <c r="I826" s="21"/>
      <c r="J826" s="21"/>
    </row>
    <row r="827" spans="9:10" ht="14.25" customHeight="1">
      <c r="I827" s="21"/>
      <c r="J827" s="21"/>
    </row>
    <row r="828" spans="9:10" ht="14.25" customHeight="1">
      <c r="I828" s="21"/>
      <c r="J828" s="21"/>
    </row>
    <row r="829" spans="9:10" ht="14.25" customHeight="1">
      <c r="I829" s="21"/>
      <c r="J829" s="21"/>
    </row>
    <row r="830" spans="9:10" ht="14.25" customHeight="1">
      <c r="I830" s="21"/>
      <c r="J830" s="21"/>
    </row>
    <row r="831" spans="9:10" ht="14.25" customHeight="1">
      <c r="I831" s="21"/>
      <c r="J831" s="21"/>
    </row>
    <row r="832" spans="9:10" ht="14.25" customHeight="1">
      <c r="I832" s="21"/>
      <c r="J832" s="21"/>
    </row>
    <row r="833" spans="9:10" ht="14.25" customHeight="1">
      <c r="I833" s="21"/>
      <c r="J833" s="21"/>
    </row>
    <row r="834" spans="9:10" ht="14.25" customHeight="1">
      <c r="I834" s="21"/>
      <c r="J834" s="21"/>
    </row>
    <row r="835" spans="9:10" ht="14.25" customHeight="1">
      <c r="I835" s="21"/>
      <c r="J835" s="21"/>
    </row>
    <row r="836" spans="9:10" ht="14.25" customHeight="1">
      <c r="I836" s="21"/>
      <c r="J836" s="21"/>
    </row>
    <row r="837" spans="9:10" ht="14.25" customHeight="1">
      <c r="I837" s="21"/>
      <c r="J837" s="21"/>
    </row>
    <row r="838" spans="9:10" ht="14.25" customHeight="1">
      <c r="I838" s="21"/>
      <c r="J838" s="21"/>
    </row>
    <row r="839" spans="9:10" ht="14.25" customHeight="1">
      <c r="I839" s="21"/>
      <c r="J839" s="21"/>
    </row>
    <row r="840" spans="9:10" ht="14.25" customHeight="1">
      <c r="I840" s="21"/>
      <c r="J840" s="21"/>
    </row>
    <row r="841" spans="9:10" ht="14.25" customHeight="1">
      <c r="I841" s="21"/>
      <c r="J841" s="21"/>
    </row>
    <row r="842" spans="9:10" ht="14.25" customHeight="1">
      <c r="I842" s="21"/>
      <c r="J842" s="21"/>
    </row>
    <row r="843" spans="9:10" ht="14.25" customHeight="1">
      <c r="I843" s="21"/>
      <c r="J843" s="21"/>
    </row>
    <row r="844" spans="9:10" ht="14.25" customHeight="1">
      <c r="I844" s="21"/>
      <c r="J844" s="21"/>
    </row>
    <row r="845" spans="9:10" ht="14.25" customHeight="1">
      <c r="I845" s="21"/>
      <c r="J845" s="21"/>
    </row>
    <row r="846" spans="9:10" ht="14.25" customHeight="1">
      <c r="I846" s="21"/>
      <c r="J846" s="21"/>
    </row>
    <row r="847" spans="9:10" ht="14.25" customHeight="1">
      <c r="I847" s="21"/>
      <c r="J847" s="21"/>
    </row>
    <row r="848" spans="9:10" ht="14.25" customHeight="1">
      <c r="I848" s="21"/>
      <c r="J848" s="21"/>
    </row>
    <row r="849" spans="9:10" ht="14.25" customHeight="1">
      <c r="I849" s="21"/>
      <c r="J849" s="21"/>
    </row>
    <row r="850" spans="9:10" ht="14.25" customHeight="1">
      <c r="I850" s="21"/>
      <c r="J850" s="21"/>
    </row>
    <row r="851" spans="9:10" ht="14.25" customHeight="1">
      <c r="I851" s="21"/>
      <c r="J851" s="21"/>
    </row>
    <row r="852" spans="9:10" ht="14.25" customHeight="1">
      <c r="I852" s="21"/>
      <c r="J852" s="21"/>
    </row>
    <row r="853" spans="9:10" ht="14.25" customHeight="1">
      <c r="I853" s="21"/>
      <c r="J853" s="21"/>
    </row>
    <row r="854" spans="9:10" ht="14.25" customHeight="1">
      <c r="I854" s="21"/>
      <c r="J854" s="21"/>
    </row>
    <row r="855" spans="9:10" ht="14.25" customHeight="1">
      <c r="I855" s="21"/>
      <c r="J855" s="21"/>
    </row>
    <row r="856" spans="9:10" ht="14.25" customHeight="1">
      <c r="I856" s="21"/>
      <c r="J856" s="21"/>
    </row>
    <row r="857" spans="9:10" ht="14.25" customHeight="1">
      <c r="I857" s="21"/>
      <c r="J857" s="21"/>
    </row>
    <row r="858" spans="9:10" ht="14.25" customHeight="1">
      <c r="I858" s="21"/>
      <c r="J858" s="21"/>
    </row>
    <row r="859" spans="9:10" ht="14.25" customHeight="1">
      <c r="I859" s="21"/>
      <c r="J859" s="21"/>
    </row>
    <row r="860" spans="9:10" ht="14.25" customHeight="1">
      <c r="I860" s="21"/>
      <c r="J860" s="21"/>
    </row>
    <row r="861" spans="9:10" ht="14.25" customHeight="1">
      <c r="I861" s="21"/>
      <c r="J861" s="21"/>
    </row>
    <row r="862" spans="9:10" ht="14.25" customHeight="1">
      <c r="I862" s="21"/>
      <c r="J862" s="21"/>
    </row>
    <row r="863" spans="9:10" ht="14.25" customHeight="1">
      <c r="I863" s="21"/>
      <c r="J863" s="21"/>
    </row>
    <row r="864" spans="9:10" ht="14.25" customHeight="1">
      <c r="I864" s="21"/>
      <c r="J864" s="21"/>
    </row>
    <row r="865" spans="9:10" ht="14.25" customHeight="1">
      <c r="I865" s="21"/>
      <c r="J865" s="21"/>
    </row>
    <row r="866" spans="9:10" ht="14.25" customHeight="1">
      <c r="I866" s="21"/>
      <c r="J866" s="21"/>
    </row>
    <row r="867" spans="9:10" ht="14.25" customHeight="1">
      <c r="I867" s="21"/>
      <c r="J867" s="21"/>
    </row>
    <row r="868" spans="9:10" ht="14.25" customHeight="1">
      <c r="I868" s="21"/>
      <c r="J868" s="21"/>
    </row>
    <row r="869" spans="9:10" ht="14.25" customHeight="1">
      <c r="I869" s="21"/>
      <c r="J869" s="21"/>
    </row>
    <row r="870" spans="9:10" ht="14.25" customHeight="1">
      <c r="I870" s="21"/>
      <c r="J870" s="21"/>
    </row>
    <row r="871" spans="9:10" ht="14.25" customHeight="1">
      <c r="I871" s="21"/>
      <c r="J871" s="21"/>
    </row>
    <row r="872" spans="9:10" ht="14.25" customHeight="1">
      <c r="I872" s="21"/>
      <c r="J872" s="21"/>
    </row>
    <row r="873" spans="9:10" ht="14.25" customHeight="1">
      <c r="I873" s="21"/>
      <c r="J873" s="21"/>
    </row>
    <row r="874" spans="9:10" ht="14.25" customHeight="1">
      <c r="I874" s="21"/>
      <c r="J874" s="21"/>
    </row>
    <row r="875" spans="9:10" ht="14.25" customHeight="1">
      <c r="I875" s="21"/>
      <c r="J875" s="21"/>
    </row>
    <row r="876" spans="9:10" ht="14.25" customHeight="1">
      <c r="I876" s="21"/>
      <c r="J876" s="21"/>
    </row>
    <row r="877" spans="9:10" ht="14.25" customHeight="1">
      <c r="I877" s="21"/>
      <c r="J877" s="21"/>
    </row>
    <row r="878" spans="9:10" ht="14.25" customHeight="1">
      <c r="I878" s="21"/>
      <c r="J878" s="21"/>
    </row>
    <row r="879" spans="9:10" ht="14.25" customHeight="1">
      <c r="I879" s="21"/>
      <c r="J879" s="21"/>
    </row>
    <row r="880" spans="9:10" ht="14.25" customHeight="1">
      <c r="I880" s="21"/>
      <c r="J880" s="21"/>
    </row>
    <row r="881" spans="9:10" ht="14.25" customHeight="1">
      <c r="I881" s="21"/>
      <c r="J881" s="21"/>
    </row>
    <row r="882" spans="9:10" ht="14.25" customHeight="1">
      <c r="I882" s="21"/>
      <c r="J882" s="21"/>
    </row>
    <row r="883" spans="9:10" ht="14.25" customHeight="1">
      <c r="I883" s="21"/>
      <c r="J883" s="21"/>
    </row>
    <row r="884" spans="9:10" ht="14.25" customHeight="1">
      <c r="I884" s="21"/>
      <c r="J884" s="21"/>
    </row>
    <row r="885" spans="9:10" ht="14.25" customHeight="1">
      <c r="I885" s="21"/>
      <c r="J885" s="21"/>
    </row>
    <row r="886" spans="9:10" ht="14.25" customHeight="1">
      <c r="I886" s="21"/>
      <c r="J886" s="21"/>
    </row>
    <row r="887" spans="9:10" ht="14.25" customHeight="1">
      <c r="I887" s="21"/>
      <c r="J887" s="21"/>
    </row>
    <row r="888" spans="9:10" ht="14.25" customHeight="1">
      <c r="I888" s="21"/>
      <c r="J888" s="21"/>
    </row>
    <row r="889" spans="9:10" ht="14.25" customHeight="1">
      <c r="I889" s="21"/>
      <c r="J889" s="21"/>
    </row>
    <row r="890" spans="9:10" ht="14.25" customHeight="1">
      <c r="I890" s="21"/>
      <c r="J890" s="21"/>
    </row>
    <row r="891" spans="9:10" ht="14.25" customHeight="1">
      <c r="I891" s="21"/>
      <c r="J891" s="21"/>
    </row>
    <row r="892" spans="9:10" ht="14.25" customHeight="1">
      <c r="I892" s="21"/>
      <c r="J892" s="21"/>
    </row>
    <row r="893" spans="9:10" ht="14.25" customHeight="1">
      <c r="I893" s="21"/>
      <c r="J893" s="21"/>
    </row>
    <row r="894" spans="9:10" ht="14.25" customHeight="1">
      <c r="I894" s="21"/>
      <c r="J894" s="21"/>
    </row>
    <row r="895" spans="9:10" ht="14.25" customHeight="1">
      <c r="I895" s="21"/>
      <c r="J895" s="21"/>
    </row>
    <row r="896" spans="9:10" ht="14.25" customHeight="1">
      <c r="I896" s="21"/>
      <c r="J896" s="21"/>
    </row>
    <row r="897" spans="9:10" ht="14.25" customHeight="1">
      <c r="I897" s="21"/>
      <c r="J897" s="21"/>
    </row>
    <row r="898" spans="9:10" ht="14.25" customHeight="1">
      <c r="I898" s="21"/>
      <c r="J898" s="21"/>
    </row>
    <row r="899" spans="9:10" ht="14.25" customHeight="1">
      <c r="I899" s="21"/>
      <c r="J899" s="21"/>
    </row>
    <row r="900" spans="9:10" ht="14.25" customHeight="1">
      <c r="I900" s="21"/>
      <c r="J900" s="21"/>
    </row>
    <row r="901" spans="9:10" ht="14.25" customHeight="1">
      <c r="I901" s="21"/>
      <c r="J901" s="21"/>
    </row>
    <row r="902" spans="9:10" ht="14.25" customHeight="1">
      <c r="I902" s="21"/>
      <c r="J902" s="21"/>
    </row>
    <row r="903" spans="9:10" ht="14.25" customHeight="1">
      <c r="I903" s="21"/>
      <c r="J903" s="21"/>
    </row>
    <row r="904" spans="9:10" ht="14.25" customHeight="1">
      <c r="I904" s="21"/>
      <c r="J904" s="21"/>
    </row>
    <row r="905" spans="9:10" ht="14.25" customHeight="1">
      <c r="I905" s="21"/>
      <c r="J905" s="21"/>
    </row>
    <row r="906" spans="9:10" ht="14.25" customHeight="1">
      <c r="I906" s="21"/>
      <c r="J906" s="21"/>
    </row>
    <row r="907" spans="9:10" ht="14.25" customHeight="1">
      <c r="I907" s="21"/>
      <c r="J907" s="21"/>
    </row>
    <row r="908" spans="9:10" ht="14.25" customHeight="1">
      <c r="I908" s="21"/>
      <c r="J908" s="21"/>
    </row>
    <row r="909" spans="9:10" ht="14.25" customHeight="1">
      <c r="I909" s="21"/>
      <c r="J909" s="21"/>
    </row>
    <row r="910" spans="9:10" ht="14.25" customHeight="1">
      <c r="I910" s="21"/>
      <c r="J910" s="21"/>
    </row>
    <row r="911" spans="9:10" ht="14.25" customHeight="1">
      <c r="I911" s="21"/>
      <c r="J911" s="21"/>
    </row>
    <row r="912" spans="9:10" ht="14.25" customHeight="1">
      <c r="I912" s="21"/>
      <c r="J912" s="21"/>
    </row>
    <row r="913" spans="9:10" ht="14.25" customHeight="1">
      <c r="I913" s="21"/>
      <c r="J913" s="21"/>
    </row>
    <row r="914" spans="9:10" ht="14.25" customHeight="1">
      <c r="I914" s="21"/>
      <c r="J914" s="21"/>
    </row>
    <row r="915" spans="9:10" ht="14.25" customHeight="1">
      <c r="I915" s="21"/>
      <c r="J915" s="21"/>
    </row>
    <row r="916" spans="9:10" ht="14.25" customHeight="1">
      <c r="I916" s="21"/>
      <c r="J916" s="21"/>
    </row>
    <row r="917" spans="9:10" ht="14.25" customHeight="1">
      <c r="I917" s="21"/>
      <c r="J917" s="21"/>
    </row>
    <row r="918" spans="9:10" ht="14.25" customHeight="1">
      <c r="I918" s="21"/>
      <c r="J918" s="21"/>
    </row>
    <row r="919" spans="9:10" ht="14.25" customHeight="1">
      <c r="I919" s="21"/>
      <c r="J919" s="21"/>
    </row>
    <row r="920" spans="9:10" ht="14.25" customHeight="1">
      <c r="I920" s="21"/>
      <c r="J920" s="21"/>
    </row>
    <row r="921" spans="9:10" ht="14.25" customHeight="1">
      <c r="I921" s="21"/>
      <c r="J921" s="21"/>
    </row>
    <row r="922" spans="9:10" ht="14.25" customHeight="1">
      <c r="I922" s="21"/>
      <c r="J922" s="21"/>
    </row>
    <row r="923" spans="9:10" ht="14.25" customHeight="1">
      <c r="I923" s="21"/>
      <c r="J923" s="21"/>
    </row>
    <row r="924" spans="9:10" ht="14.25" customHeight="1">
      <c r="I924" s="21"/>
      <c r="J924" s="21"/>
    </row>
    <row r="925" spans="9:10" ht="14.25" customHeight="1">
      <c r="I925" s="21"/>
      <c r="J925" s="21"/>
    </row>
    <row r="926" spans="9:10" ht="14.25" customHeight="1">
      <c r="I926" s="21"/>
      <c r="J926" s="21"/>
    </row>
    <row r="927" spans="9:10" ht="14.25" customHeight="1">
      <c r="I927" s="21"/>
      <c r="J927" s="21"/>
    </row>
    <row r="928" spans="9:10" ht="14.25" customHeight="1">
      <c r="I928" s="21"/>
      <c r="J928" s="21"/>
    </row>
    <row r="929" spans="9:10" ht="14.25" customHeight="1">
      <c r="I929" s="21"/>
      <c r="J929" s="21"/>
    </row>
    <row r="930" spans="9:10" ht="14.25" customHeight="1">
      <c r="I930" s="21"/>
      <c r="J930" s="21"/>
    </row>
    <row r="931" spans="9:10" ht="14.25" customHeight="1">
      <c r="I931" s="21"/>
      <c r="J931" s="21"/>
    </row>
    <row r="932" spans="9:10" ht="14.25" customHeight="1">
      <c r="I932" s="21"/>
      <c r="J932" s="21"/>
    </row>
    <row r="933" spans="9:10" ht="14.25" customHeight="1">
      <c r="I933" s="21"/>
      <c r="J933" s="21"/>
    </row>
    <row r="934" spans="9:10" ht="14.25" customHeight="1">
      <c r="I934" s="21"/>
      <c r="J934" s="21"/>
    </row>
    <row r="935" spans="9:10" ht="14.25" customHeight="1">
      <c r="I935" s="21"/>
      <c r="J935" s="21"/>
    </row>
    <row r="936" spans="9:10" ht="14.25" customHeight="1">
      <c r="I936" s="21"/>
      <c r="J936" s="21"/>
    </row>
    <row r="937" spans="9:10" ht="14.25" customHeight="1">
      <c r="I937" s="21"/>
      <c r="J937" s="21"/>
    </row>
    <row r="938" spans="9:10" ht="14.25" customHeight="1">
      <c r="I938" s="21"/>
      <c r="J938" s="21"/>
    </row>
    <row r="939" spans="9:10" ht="14.25" customHeight="1">
      <c r="I939" s="21"/>
      <c r="J939" s="21"/>
    </row>
    <row r="940" spans="9:10" ht="14.25" customHeight="1">
      <c r="I940" s="21"/>
      <c r="J940" s="21"/>
    </row>
    <row r="941" spans="9:10" ht="14.25" customHeight="1">
      <c r="I941" s="21"/>
      <c r="J941" s="21"/>
    </row>
    <row r="942" spans="9:10" ht="14.25" customHeight="1">
      <c r="I942" s="21"/>
      <c r="J942" s="21"/>
    </row>
    <row r="943" spans="9:10" ht="14.25" customHeight="1">
      <c r="I943" s="21"/>
      <c r="J943" s="21"/>
    </row>
    <row r="944" spans="9:10" ht="14.25" customHeight="1">
      <c r="I944" s="21"/>
      <c r="J944" s="21"/>
    </row>
    <row r="945" spans="9:10" ht="14.25" customHeight="1">
      <c r="I945" s="21"/>
      <c r="J945" s="21"/>
    </row>
    <row r="946" spans="9:10" ht="14.25" customHeight="1">
      <c r="I946" s="21"/>
      <c r="J946" s="21"/>
    </row>
    <row r="947" spans="9:10" ht="14.25" customHeight="1">
      <c r="I947" s="21"/>
      <c r="J947" s="21"/>
    </row>
    <row r="948" spans="9:10" ht="14.25" customHeight="1">
      <c r="I948" s="21"/>
      <c r="J948" s="21"/>
    </row>
    <row r="949" spans="9:10" ht="14.25" customHeight="1">
      <c r="I949" s="21"/>
      <c r="J949" s="21"/>
    </row>
    <row r="950" spans="9:10" ht="14.25" customHeight="1">
      <c r="I950" s="21"/>
      <c r="J950" s="21"/>
    </row>
    <row r="951" spans="9:10" ht="14.25" customHeight="1">
      <c r="I951" s="21"/>
      <c r="J951" s="21"/>
    </row>
    <row r="952" spans="9:10" ht="14.25" customHeight="1">
      <c r="I952" s="21"/>
      <c r="J952" s="21"/>
    </row>
    <row r="953" spans="9:10" ht="14.25" customHeight="1">
      <c r="I953" s="21"/>
      <c r="J953" s="21"/>
    </row>
    <row r="954" spans="9:10" ht="14.25" customHeight="1">
      <c r="I954" s="21"/>
      <c r="J954" s="21"/>
    </row>
    <row r="955" spans="9:10" ht="14.25" customHeight="1">
      <c r="I955" s="21"/>
      <c r="J955" s="21"/>
    </row>
    <row r="956" spans="9:10" ht="14.25" customHeight="1">
      <c r="I956" s="21"/>
      <c r="J956" s="21"/>
    </row>
    <row r="957" spans="9:10" ht="14.25" customHeight="1">
      <c r="I957" s="21"/>
      <c r="J957" s="21"/>
    </row>
    <row r="958" spans="9:10" ht="14.25" customHeight="1">
      <c r="I958" s="21"/>
      <c r="J958" s="21"/>
    </row>
    <row r="959" spans="9:10" ht="14.25" customHeight="1">
      <c r="I959" s="21"/>
      <c r="J959" s="21"/>
    </row>
    <row r="960" spans="9:10" ht="14.25" customHeight="1">
      <c r="I960" s="21"/>
      <c r="J960" s="21"/>
    </row>
    <row r="961" spans="9:10" ht="14.25" customHeight="1">
      <c r="I961" s="21"/>
      <c r="J961" s="21"/>
    </row>
    <row r="962" spans="9:10" ht="14.25" customHeight="1">
      <c r="I962" s="21"/>
      <c r="J962" s="21"/>
    </row>
    <row r="963" spans="9:10" ht="14.25" customHeight="1">
      <c r="I963" s="21"/>
      <c r="J963" s="21"/>
    </row>
    <row r="964" spans="9:10" ht="14.25" customHeight="1">
      <c r="I964" s="21"/>
      <c r="J964" s="21"/>
    </row>
    <row r="965" spans="9:10" ht="14.25" customHeight="1">
      <c r="I965" s="21"/>
      <c r="J965" s="21"/>
    </row>
    <row r="966" spans="9:10" ht="14.25" customHeight="1">
      <c r="I966" s="21"/>
      <c r="J966" s="21"/>
    </row>
    <row r="967" spans="9:10" ht="14.25" customHeight="1">
      <c r="I967" s="21"/>
      <c r="J967" s="21"/>
    </row>
    <row r="968" spans="9:10" ht="14.25" customHeight="1">
      <c r="I968" s="21"/>
      <c r="J968" s="21"/>
    </row>
    <row r="969" spans="9:10" ht="14.25" customHeight="1">
      <c r="I969" s="21"/>
      <c r="J969" s="21"/>
    </row>
    <row r="970" spans="9:10" ht="14.25" customHeight="1">
      <c r="I970" s="21"/>
      <c r="J970" s="21"/>
    </row>
    <row r="971" spans="9:10" ht="14.25" customHeight="1">
      <c r="I971" s="21"/>
      <c r="J971" s="21"/>
    </row>
    <row r="972" spans="9:10" ht="14.25" customHeight="1">
      <c r="I972" s="21"/>
      <c r="J972" s="21"/>
    </row>
    <row r="973" spans="9:10" ht="14.25" customHeight="1">
      <c r="I973" s="21"/>
      <c r="J973" s="21"/>
    </row>
    <row r="974" spans="9:10" ht="14.25" customHeight="1">
      <c r="I974" s="21"/>
      <c r="J974" s="21"/>
    </row>
    <row r="975" spans="9:10" ht="14.25" customHeight="1">
      <c r="I975" s="21"/>
      <c r="J975" s="21"/>
    </row>
    <row r="976" spans="9:10" ht="14.25" customHeight="1">
      <c r="I976" s="21"/>
      <c r="J976" s="21"/>
    </row>
    <row r="977" spans="9:10" ht="14.25" customHeight="1">
      <c r="I977" s="21"/>
      <c r="J977" s="21"/>
    </row>
    <row r="978" spans="9:10" ht="14.25" customHeight="1">
      <c r="I978" s="21"/>
      <c r="J978" s="21"/>
    </row>
    <row r="979" spans="9:10" ht="14.25" customHeight="1">
      <c r="I979" s="21"/>
      <c r="J979" s="21"/>
    </row>
    <row r="980" spans="9:10" ht="14.25" customHeight="1">
      <c r="I980" s="21"/>
      <c r="J980" s="21"/>
    </row>
    <row r="981" spans="9:10" ht="14.25" customHeight="1">
      <c r="I981" s="21"/>
      <c r="J981" s="21"/>
    </row>
    <row r="982" spans="9:10" ht="14.25" customHeight="1">
      <c r="I982" s="21"/>
      <c r="J982" s="21"/>
    </row>
    <row r="983" spans="9:10" ht="14.25" customHeight="1">
      <c r="I983" s="21"/>
      <c r="J983" s="21"/>
    </row>
    <row r="984" spans="9:10" ht="14.25" customHeight="1">
      <c r="I984" s="21"/>
      <c r="J984" s="21"/>
    </row>
    <row r="985" spans="9:10" ht="14.25" customHeight="1">
      <c r="I985" s="21"/>
      <c r="J985" s="21"/>
    </row>
    <row r="986" spans="9:10" ht="14.25" customHeight="1">
      <c r="I986" s="21"/>
      <c r="J986" s="21"/>
    </row>
    <row r="987" spans="9:10" ht="14.25" customHeight="1">
      <c r="I987" s="21"/>
      <c r="J987" s="21"/>
    </row>
    <row r="988" spans="9:10" ht="14.25" customHeight="1">
      <c r="I988" s="21"/>
      <c r="J988" s="21"/>
    </row>
    <row r="989" spans="9:10" ht="14.25" customHeight="1">
      <c r="I989" s="21"/>
      <c r="J989" s="21"/>
    </row>
    <row r="990" spans="9:10" ht="14.25" customHeight="1">
      <c r="I990" s="21"/>
      <c r="J990" s="21"/>
    </row>
    <row r="991" spans="9:10" ht="14.25" customHeight="1">
      <c r="I991" s="21"/>
      <c r="J991" s="21"/>
    </row>
    <row r="992" spans="9:10" ht="14.25" customHeight="1">
      <c r="I992" s="21"/>
      <c r="J992" s="21"/>
    </row>
    <row r="993" spans="9:10" ht="14.25" customHeight="1">
      <c r="I993" s="21"/>
      <c r="J993" s="21"/>
    </row>
    <row r="994" spans="9:10" ht="14.25" customHeight="1">
      <c r="I994" s="21"/>
      <c r="J994" s="21"/>
    </row>
    <row r="995" spans="9:10" ht="14.25" customHeight="1">
      <c r="I995" s="21"/>
      <c r="J995" s="21"/>
    </row>
    <row r="996" spans="9:10" ht="14.25" customHeight="1">
      <c r="I996" s="21"/>
      <c r="J996" s="21"/>
    </row>
    <row r="997" spans="9:10" ht="14.25" customHeight="1">
      <c r="I997" s="21"/>
      <c r="J997" s="21"/>
    </row>
    <row r="998" spans="9:10" ht="14.25" customHeight="1">
      <c r="I998" s="21"/>
      <c r="J998" s="21"/>
    </row>
    <row r="999" spans="9:10" ht="14.25" customHeight="1">
      <c r="I999" s="21"/>
      <c r="J999" s="21"/>
    </row>
    <row r="1000" spans="9:10" ht="14.25" customHeight="1">
      <c r="I1000" s="21"/>
      <c r="J1000" s="21"/>
    </row>
    <row r="1001" spans="9:10" ht="14.25" customHeight="1">
      <c r="I1001" s="21"/>
      <c r="J1001" s="21"/>
    </row>
    <row r="1002" spans="9:10" ht="14.25" customHeight="1">
      <c r="I1002" s="21"/>
      <c r="J1002" s="21"/>
    </row>
    <row r="1003" spans="9:10" ht="14.25" customHeight="1">
      <c r="I1003" s="21"/>
      <c r="J1003" s="21"/>
    </row>
    <row r="1004" spans="9:10" ht="14.25" customHeight="1">
      <c r="I1004" s="21"/>
      <c r="J1004" s="21"/>
    </row>
    <row r="1005" spans="9:10" ht="14.25" customHeight="1">
      <c r="I1005" s="21"/>
      <c r="J1005" s="21"/>
    </row>
    <row r="1006" spans="9:10" ht="14.25" customHeight="1">
      <c r="I1006" s="21"/>
      <c r="J1006" s="21"/>
    </row>
    <row r="1007" spans="9:10" ht="14.25" customHeight="1">
      <c r="I1007" s="21"/>
      <c r="J1007" s="21"/>
    </row>
    <row r="1008" spans="9:10" ht="14.25" customHeight="1">
      <c r="I1008" s="21"/>
      <c r="J1008" s="21"/>
    </row>
    <row r="1009" spans="9:10" ht="14.25" customHeight="1">
      <c r="I1009" s="21"/>
      <c r="J1009" s="21"/>
    </row>
    <row r="1010" spans="9:10" ht="14.25" customHeight="1">
      <c r="I1010" s="21"/>
      <c r="J1010" s="21"/>
    </row>
    <row r="1011" spans="9:10" ht="14.25" customHeight="1">
      <c r="I1011" s="21"/>
      <c r="J1011" s="21"/>
    </row>
    <row r="1012" spans="9:10" ht="14.25" customHeight="1">
      <c r="I1012" s="21"/>
      <c r="J1012" s="21"/>
    </row>
    <row r="1013" spans="9:10" ht="14.25" customHeight="1">
      <c r="I1013" s="21"/>
      <c r="J1013" s="21"/>
    </row>
    <row r="1014" spans="9:10" ht="14.25" customHeight="1">
      <c r="I1014" s="21"/>
      <c r="J1014" s="21"/>
    </row>
    <row r="1015" spans="9:10" ht="14.25" customHeight="1">
      <c r="I1015" s="21"/>
      <c r="J1015" s="21"/>
    </row>
    <row r="1016" spans="9:10" ht="14.25" customHeight="1">
      <c r="I1016" s="21"/>
      <c r="J1016" s="21"/>
    </row>
  </sheetData>
  <autoFilter ref="A1:E89" xr:uid="{00000000-0009-0000-0000-000001000000}"/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3" workbookViewId="0">
      <selection activeCell="G24" sqref="G24"/>
    </sheetView>
  </sheetViews>
  <sheetFormatPr defaultColWidth="12.69921875" defaultRowHeight="15" customHeight="1"/>
  <cols>
    <col min="1" max="1" width="24" customWidth="1"/>
    <col min="2" max="2" width="12.3984375" customWidth="1"/>
    <col min="3" max="3" width="17.19921875" customWidth="1"/>
    <col min="4" max="4" width="13.3984375" customWidth="1"/>
    <col min="5" max="5" width="17.3984375" customWidth="1"/>
    <col min="6" max="6" width="17.8984375" customWidth="1"/>
    <col min="7" max="7" width="14.09765625" customWidth="1"/>
    <col min="8" max="8" width="23.8984375" customWidth="1"/>
    <col min="9" max="9" width="21.3984375" customWidth="1"/>
    <col min="10" max="10" width="18.296875" customWidth="1"/>
    <col min="11" max="11" width="18.8984375" customWidth="1"/>
    <col min="12" max="12" width="8.69921875" customWidth="1"/>
    <col min="13" max="13" width="23.296875" customWidth="1"/>
    <col min="14" max="14" width="14.796875" customWidth="1"/>
    <col min="15" max="26" width="8.69921875" customWidth="1"/>
  </cols>
  <sheetData>
    <row r="1" spans="1:26" ht="94.5" customHeight="1">
      <c r="A1" s="1" t="s">
        <v>0</v>
      </c>
      <c r="B1" s="1" t="s">
        <v>179</v>
      </c>
      <c r="C1" s="24" t="s">
        <v>180</v>
      </c>
      <c r="D1" s="24" t="s">
        <v>181</v>
      </c>
      <c r="E1" s="24" t="s">
        <v>182</v>
      </c>
      <c r="F1" s="24" t="s">
        <v>183</v>
      </c>
      <c r="G1" s="24" t="s">
        <v>184</v>
      </c>
      <c r="H1" s="1" t="s">
        <v>185</v>
      </c>
      <c r="I1" s="1" t="s">
        <v>186</v>
      </c>
      <c r="J1" s="1" t="s">
        <v>187</v>
      </c>
      <c r="K1" s="1" t="s">
        <v>188</v>
      </c>
      <c r="L1" s="1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C2" s="7"/>
      <c r="D2" s="7"/>
      <c r="E2" s="7"/>
      <c r="F2" s="7"/>
      <c r="G2" s="7"/>
    </row>
    <row r="3" spans="1:26" ht="14.25" customHeight="1">
      <c r="A3" s="6" t="s">
        <v>189</v>
      </c>
      <c r="B3" s="6" t="s">
        <v>190</v>
      </c>
      <c r="C3" s="7">
        <v>2545532</v>
      </c>
      <c r="D3" s="7">
        <v>8168.3900000000012</v>
      </c>
      <c r="E3" s="7">
        <f>SUM(E6:E29)</f>
        <v>18924</v>
      </c>
      <c r="F3" s="12">
        <f>IF(B3="YES",0,(E3-D3)/(SUMIF(B$6:B$29,"NO",E$6:E$29)-SUMIF(B$6:B$29,"NO",D$6:D$29)))</f>
        <v>0</v>
      </c>
      <c r="G3" s="7">
        <v>2588337</v>
      </c>
      <c r="H3" s="7">
        <f>G3-C3</f>
        <v>42805</v>
      </c>
      <c r="I3" s="7">
        <f>C3+H3</f>
        <v>2588337</v>
      </c>
      <c r="J3" s="7">
        <f>SUM(J6:J29)</f>
        <v>19459.252817054312</v>
      </c>
      <c r="K3" s="7">
        <f>I3+(J3-D3)</f>
        <v>2599627.8628170541</v>
      </c>
      <c r="M3" s="7"/>
    </row>
    <row r="4" spans="1:26" ht="14.25" customHeight="1">
      <c r="A4" s="26" t="s">
        <v>191</v>
      </c>
      <c r="B4" s="26"/>
      <c r="C4" s="27"/>
      <c r="D4" s="27"/>
      <c r="E4" s="27"/>
      <c r="F4" s="28"/>
      <c r="G4" s="27">
        <f>G3-SUM(G6:G29)</f>
        <v>170763</v>
      </c>
      <c r="H4" s="27">
        <f>H3-SUMIF(B6:B29,"YES",H6:H29)</f>
        <v>3063</v>
      </c>
      <c r="I4" s="27"/>
      <c r="J4" s="27"/>
      <c r="K4" s="27"/>
      <c r="L4" s="26"/>
      <c r="M4" s="27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4.25" customHeight="1">
      <c r="C5" s="7"/>
      <c r="D5" s="7"/>
      <c r="E5" s="7"/>
      <c r="F5" s="12"/>
      <c r="G5" s="7"/>
      <c r="H5" s="7"/>
      <c r="I5" s="7"/>
      <c r="J5" s="7"/>
      <c r="K5" s="7"/>
      <c r="M5" s="7"/>
    </row>
    <row r="6" spans="1:26" ht="14.25" customHeight="1">
      <c r="A6" s="6" t="s">
        <v>9</v>
      </c>
      <c r="B6" s="6" t="s">
        <v>190</v>
      </c>
      <c r="C6" s="7">
        <v>32810</v>
      </c>
      <c r="D6" s="7">
        <f>VLOOKUP(A6,'Housing Attrition Estimate'!A:O,15,FALSE)</f>
        <v>24.8</v>
      </c>
      <c r="E6" s="7">
        <f>VLOOKUP(A6,'Building Permits (Avg)'!B:C,2,FALSE)</f>
        <v>31</v>
      </c>
      <c r="F6" s="12">
        <f t="shared" ref="F6:F29" si="0">IF(B6="YES",0,(E6-D6)/(SUMIF(B$6:B$29,"NO",E$6:E$29)-SUMIF(B$6:B$29,"NO",D$6:D$29)))</f>
        <v>0</v>
      </c>
      <c r="G6" s="29">
        <v>32558</v>
      </c>
      <c r="H6" s="7">
        <f>IF(G6=0,H$4*F6,(G6-C6))</f>
        <v>-252</v>
      </c>
      <c r="I6" s="7">
        <f t="shared" ref="I6:I29" si="1">C6+H6</f>
        <v>32558</v>
      </c>
      <c r="J6" s="7">
        <f>VLOOKUP(A6,'Unit Completions (2025)'!A:B,2,FALSE)</f>
        <v>54.507911215822432</v>
      </c>
      <c r="K6" s="7">
        <f>I6+(J6-D6)</f>
        <v>32587.707911215821</v>
      </c>
      <c r="M6" s="7"/>
      <c r="N6" s="23"/>
    </row>
    <row r="7" spans="1:26" ht="14.25" customHeight="1">
      <c r="A7" s="6" t="s">
        <v>10</v>
      </c>
      <c r="B7" s="6" t="s">
        <v>190</v>
      </c>
      <c r="C7" s="7">
        <v>234843</v>
      </c>
      <c r="D7" s="7">
        <f>VLOOKUP(A7,'Housing Attrition Estimate'!A:O,15,FALSE)</f>
        <v>744.13599999999997</v>
      </c>
      <c r="E7" s="7">
        <f>VLOOKUP(A7,'Building Permits (Avg)'!B:C,2,FALSE)</f>
        <v>1584</v>
      </c>
      <c r="F7" s="12">
        <f t="shared" si="0"/>
        <v>0</v>
      </c>
      <c r="G7" s="29">
        <v>238392</v>
      </c>
      <c r="H7" s="7">
        <f t="shared" ref="H7:H29" si="2">IF(G7=0,H$4*F7,(G7-C7))</f>
        <v>3549</v>
      </c>
      <c r="I7" s="7">
        <f t="shared" si="1"/>
        <v>238392</v>
      </c>
      <c r="J7" s="7">
        <f>VLOOKUP(A7,'Unit Completions (2025)'!A:B,2,FALSE)</f>
        <v>1331.3452265726648</v>
      </c>
      <c r="K7" s="7">
        <f t="shared" ref="K7:K29" si="3">I7+(J7-D7)</f>
        <v>238979.20922657265</v>
      </c>
      <c r="M7" s="7"/>
      <c r="N7" s="23"/>
    </row>
    <row r="8" spans="1:26" ht="14.25" customHeight="1">
      <c r="A8" s="6" t="s">
        <v>11</v>
      </c>
      <c r="B8" s="6" t="s">
        <v>190</v>
      </c>
      <c r="C8" s="7">
        <v>350296</v>
      </c>
      <c r="D8" s="7">
        <f>VLOOKUP(A8,'Housing Attrition Estimate'!A:O,15,FALSE)</f>
        <v>952</v>
      </c>
      <c r="E8" s="7">
        <f>VLOOKUP(A8,'Building Permits (Avg)'!B:C,2,FALSE)</f>
        <v>1190</v>
      </c>
      <c r="F8" s="12">
        <f t="shared" si="0"/>
        <v>0</v>
      </c>
      <c r="G8" s="29">
        <v>351367</v>
      </c>
      <c r="H8" s="7">
        <f t="shared" si="2"/>
        <v>1071</v>
      </c>
      <c r="I8" s="7">
        <f t="shared" si="1"/>
        <v>351367</v>
      </c>
      <c r="J8" s="7">
        <f>VLOOKUP(A8,'Unit Completions (2025)'!A:B,2,FALSE)</f>
        <v>1406.059455857551</v>
      </c>
      <c r="K8" s="7">
        <f t="shared" si="3"/>
        <v>351821.05945585755</v>
      </c>
      <c r="M8" s="7"/>
      <c r="N8" s="23"/>
    </row>
    <row r="9" spans="1:26" ht="14.25" customHeight="1">
      <c r="A9" s="6" t="s">
        <v>12</v>
      </c>
      <c r="B9" s="6" t="s">
        <v>190</v>
      </c>
      <c r="C9" s="7">
        <v>35960</v>
      </c>
      <c r="D9" s="7">
        <f>VLOOKUP(A9,'Housing Attrition Estimate'!A:O,15,FALSE)</f>
        <v>101.51599999999999</v>
      </c>
      <c r="E9" s="7">
        <f>VLOOKUP(A9,'Building Permits (Avg)'!B:C,2,FALSE)</f>
        <v>180</v>
      </c>
      <c r="F9" s="12">
        <f t="shared" si="0"/>
        <v>0</v>
      </c>
      <c r="G9" s="29">
        <v>36350</v>
      </c>
      <c r="H9" s="7">
        <f t="shared" si="2"/>
        <v>390</v>
      </c>
      <c r="I9" s="7">
        <f t="shared" si="1"/>
        <v>36350</v>
      </c>
      <c r="J9" s="7">
        <f>VLOOKUP(A9,'Unit Completions (2025)'!A:B,2,FALSE)</f>
        <v>114.15824504790154</v>
      </c>
      <c r="K9" s="7">
        <f t="shared" si="3"/>
        <v>36362.6422450479</v>
      </c>
      <c r="M9" s="7"/>
      <c r="N9" s="23"/>
    </row>
    <row r="10" spans="1:26" ht="14.25" customHeight="1">
      <c r="A10" s="6" t="s">
        <v>13</v>
      </c>
      <c r="B10" s="6" t="s">
        <v>192</v>
      </c>
      <c r="C10" s="7">
        <v>13516</v>
      </c>
      <c r="D10" s="7">
        <f>VLOOKUP(A10,'Housing Attrition Estimate'!A:O,15,FALSE)</f>
        <v>46.615000000000002</v>
      </c>
      <c r="E10" s="7">
        <f>VLOOKUP(A10,'Building Permits (Avg)'!B:C,2,FALSE)</f>
        <v>73</v>
      </c>
      <c r="F10" s="12">
        <f>IF(B10="YES",0,(E10-D10)/(SUMIF(B$6:B$29,"NO",E$6:E$29)-SUMIF(B$6:B$29,"NO",D$6:D$29)))</f>
        <v>3.3490345108581822E-2</v>
      </c>
      <c r="G10" s="29">
        <v>0</v>
      </c>
      <c r="H10" s="7">
        <f t="shared" si="2"/>
        <v>102.58092706758612</v>
      </c>
      <c r="I10" s="7">
        <f t="shared" si="1"/>
        <v>13618.580927067585</v>
      </c>
      <c r="J10" s="7">
        <f>VLOOKUP(A10,'Unit Completions (2025)'!A:B,2,FALSE)</f>
        <v>79.076391554702525</v>
      </c>
      <c r="K10" s="7">
        <f t="shared" si="3"/>
        <v>13651.042318622289</v>
      </c>
      <c r="M10" s="7"/>
      <c r="N10" s="23"/>
    </row>
    <row r="11" spans="1:26" ht="14.25" customHeight="1">
      <c r="A11" s="6" t="s">
        <v>14</v>
      </c>
      <c r="B11" s="6" t="s">
        <v>190</v>
      </c>
      <c r="C11" s="7">
        <v>66167</v>
      </c>
      <c r="D11" s="7">
        <f>VLOOKUP(A11,'Housing Attrition Estimate'!A:O,15,FALSE)</f>
        <v>209.697</v>
      </c>
      <c r="E11" s="7">
        <f>VLOOKUP(A11,'Building Permits (Avg)'!B:C,2,FALSE)</f>
        <v>337</v>
      </c>
      <c r="F11" s="12">
        <f t="shared" si="0"/>
        <v>0</v>
      </c>
      <c r="G11" s="29">
        <v>67469</v>
      </c>
      <c r="H11" s="7">
        <f t="shared" si="2"/>
        <v>1302</v>
      </c>
      <c r="I11" s="7">
        <f t="shared" si="1"/>
        <v>67469</v>
      </c>
      <c r="J11" s="7">
        <f>VLOOKUP(A11,'Unit Completions (2025)'!A:B,2,FALSE)</f>
        <v>203.24838081929749</v>
      </c>
      <c r="K11" s="7">
        <f t="shared" si="3"/>
        <v>67462.551380819292</v>
      </c>
      <c r="M11" s="7"/>
      <c r="N11" s="23"/>
    </row>
    <row r="12" spans="1:26" ht="14.25" customHeight="1">
      <c r="A12" s="6" t="s">
        <v>15</v>
      </c>
      <c r="B12" s="6" t="s">
        <v>190</v>
      </c>
      <c r="C12" s="7">
        <v>44159</v>
      </c>
      <c r="D12" s="7">
        <f>VLOOKUP(A12,'Housing Attrition Estimate'!A:O,15,FALSE)</f>
        <v>138.41800000000001</v>
      </c>
      <c r="E12" s="7">
        <f>VLOOKUP(A12,'Building Permits (Avg)'!B:C,2,FALSE)</f>
        <v>326</v>
      </c>
      <c r="F12" s="12">
        <f t="shared" si="0"/>
        <v>0</v>
      </c>
      <c r="G12" s="29">
        <v>44689</v>
      </c>
      <c r="H12" s="7">
        <f t="shared" si="2"/>
        <v>530</v>
      </c>
      <c r="I12" s="7">
        <f t="shared" si="1"/>
        <v>44689</v>
      </c>
      <c r="J12" s="7">
        <f>VLOOKUP(A12,'Unit Completions (2025)'!A:B,2,FALSE)</f>
        <v>300.04590005807506</v>
      </c>
      <c r="K12" s="7">
        <f t="shared" si="3"/>
        <v>44850.627900058076</v>
      </c>
      <c r="M12" s="7"/>
      <c r="N12" s="23"/>
    </row>
    <row r="13" spans="1:26" ht="14.25" customHeight="1">
      <c r="A13" s="6" t="s">
        <v>16</v>
      </c>
      <c r="B13" s="6" t="s">
        <v>190</v>
      </c>
      <c r="C13" s="7">
        <v>63053</v>
      </c>
      <c r="D13" s="7">
        <f>VLOOKUP(A13,'Housing Attrition Estimate'!A:O,15,FALSE)</f>
        <v>174.43899999999999</v>
      </c>
      <c r="E13" s="7">
        <f>VLOOKUP(A13,'Building Permits (Avg)'!B:C,2,FALSE)</f>
        <v>1065</v>
      </c>
      <c r="F13" s="12">
        <f t="shared" si="0"/>
        <v>0</v>
      </c>
      <c r="G13" s="29">
        <v>65636</v>
      </c>
      <c r="H13" s="7">
        <f t="shared" si="2"/>
        <v>2583</v>
      </c>
      <c r="I13" s="7">
        <f t="shared" si="1"/>
        <v>65636</v>
      </c>
      <c r="J13" s="7">
        <f>VLOOKUP(A13,'Unit Completions (2025)'!A:B,2,FALSE)</f>
        <v>1292.2596058458175</v>
      </c>
      <c r="K13" s="7">
        <f t="shared" si="3"/>
        <v>66753.820605845816</v>
      </c>
      <c r="M13" s="7"/>
      <c r="N13" s="23"/>
    </row>
    <row r="14" spans="1:26" ht="14.25" customHeight="1">
      <c r="A14" s="6" t="s">
        <v>17</v>
      </c>
      <c r="B14" s="6" t="s">
        <v>192</v>
      </c>
      <c r="C14" s="7">
        <v>16416</v>
      </c>
      <c r="D14" s="7">
        <f>VLOOKUP(A14,'Housing Attrition Estimate'!A:O,15,FALSE)</f>
        <v>56</v>
      </c>
      <c r="E14" s="7">
        <f>VLOOKUP(A14,'Building Permits (Avg)'!B:C,2,FALSE)</f>
        <v>70</v>
      </c>
      <c r="F14" s="12">
        <f t="shared" si="0"/>
        <v>1.7770128160702885E-2</v>
      </c>
      <c r="G14" s="29">
        <v>0</v>
      </c>
      <c r="H14" s="7">
        <f t="shared" si="2"/>
        <v>54.429902556232939</v>
      </c>
      <c r="I14" s="7">
        <f t="shared" si="1"/>
        <v>16470.429902556232</v>
      </c>
      <c r="J14" s="7">
        <f>VLOOKUP(A14,'Unit Completions (2025)'!A:B,2,FALSE)</f>
        <v>90.57729005125509</v>
      </c>
      <c r="K14" s="7">
        <f t="shared" si="3"/>
        <v>16505.007192607489</v>
      </c>
      <c r="M14" s="7"/>
      <c r="N14" s="23"/>
    </row>
    <row r="15" spans="1:26" ht="14.25" customHeight="1">
      <c r="A15" s="6" t="s">
        <v>18</v>
      </c>
      <c r="B15" s="6" t="s">
        <v>190</v>
      </c>
      <c r="C15" s="7">
        <v>106480</v>
      </c>
      <c r="D15" s="7">
        <f>VLOOKUP(A15,'Housing Attrition Estimate'!A:O,15,FALSE)</f>
        <v>322.35199999999998</v>
      </c>
      <c r="E15" s="7">
        <f>VLOOKUP(A15,'Building Permits (Avg)'!B:C,2,FALSE)</f>
        <v>2231</v>
      </c>
      <c r="F15" s="12">
        <f t="shared" si="0"/>
        <v>0</v>
      </c>
      <c r="G15" s="29">
        <v>113223</v>
      </c>
      <c r="H15" s="7">
        <f t="shared" si="2"/>
        <v>6743</v>
      </c>
      <c r="I15" s="7">
        <f t="shared" si="1"/>
        <v>113223</v>
      </c>
      <c r="J15" s="7">
        <f>VLOOKUP(A15,'Unit Completions (2025)'!A:B,2,FALSE)</f>
        <v>1711.9740725942229</v>
      </c>
      <c r="K15" s="7">
        <f t="shared" si="3"/>
        <v>114612.62207259423</v>
      </c>
      <c r="M15" s="7"/>
      <c r="N15" s="23"/>
    </row>
    <row r="16" spans="1:26" ht="14.25" customHeight="1">
      <c r="A16" s="6" t="s">
        <v>19</v>
      </c>
      <c r="B16" s="6" t="s">
        <v>192</v>
      </c>
      <c r="C16" s="7">
        <v>18567</v>
      </c>
      <c r="D16" s="7">
        <f>VLOOKUP(A16,'Housing Attrition Estimate'!A:O,15,FALSE)</f>
        <v>61.410000000000011</v>
      </c>
      <c r="E16" s="7">
        <f>VLOOKUP(A16,'Building Permits (Avg)'!B:C,2,FALSE)</f>
        <v>146</v>
      </c>
      <c r="F16" s="12">
        <f t="shared" si="0"/>
        <v>0.10736965293670406</v>
      </c>
      <c r="G16" s="29">
        <v>0</v>
      </c>
      <c r="H16" s="7">
        <f t="shared" si="2"/>
        <v>328.87324694512455</v>
      </c>
      <c r="I16" s="7">
        <f t="shared" si="1"/>
        <v>18895.873246945124</v>
      </c>
      <c r="J16" s="7">
        <f>VLOOKUP(A16,'Unit Completions (2025)'!A:B,2,FALSE)</f>
        <v>125.33882836071172</v>
      </c>
      <c r="K16" s="7">
        <f t="shared" si="3"/>
        <v>18959.802075305837</v>
      </c>
      <c r="M16" s="7"/>
      <c r="N16" s="23"/>
    </row>
    <row r="17" spans="1:14" ht="14.25" customHeight="1">
      <c r="A17" s="6" t="s">
        <v>20</v>
      </c>
      <c r="B17" s="6" t="s">
        <v>190</v>
      </c>
      <c r="C17" s="7">
        <v>104409</v>
      </c>
      <c r="D17" s="7">
        <f>VLOOKUP(A17,'Housing Attrition Estimate'!A:O,15,FALSE)</f>
        <v>308.38700000000006</v>
      </c>
      <c r="E17" s="7">
        <f>VLOOKUP(A17,'Building Permits (Avg)'!B:C,2,FALSE)</f>
        <v>1144</v>
      </c>
      <c r="F17" s="12">
        <f t="shared" si="0"/>
        <v>0</v>
      </c>
      <c r="G17" s="29">
        <v>107636</v>
      </c>
      <c r="H17" s="7">
        <f t="shared" si="2"/>
        <v>3227</v>
      </c>
      <c r="I17" s="7">
        <f t="shared" si="1"/>
        <v>107636</v>
      </c>
      <c r="J17" s="7">
        <f>VLOOKUP(A17,'Unit Completions (2025)'!A:B,2,FALSE)</f>
        <v>1283.6729955320989</v>
      </c>
      <c r="K17" s="7">
        <f t="shared" si="3"/>
        <v>108611.2859955321</v>
      </c>
      <c r="M17" s="7"/>
      <c r="N17" s="23"/>
    </row>
    <row r="18" spans="1:14" ht="14.25" customHeight="1">
      <c r="A18" s="6" t="s">
        <v>21</v>
      </c>
      <c r="B18" s="6" t="s">
        <v>190</v>
      </c>
      <c r="C18" s="7">
        <v>124489</v>
      </c>
      <c r="D18" s="7">
        <f>VLOOKUP(A18,'Housing Attrition Estimate'!A:O,15,FALSE)</f>
        <v>335.42700000000002</v>
      </c>
      <c r="E18" s="7">
        <f>VLOOKUP(A18,'Building Permits (Avg)'!B:C,2,FALSE)</f>
        <v>1009</v>
      </c>
      <c r="F18" s="12">
        <f t="shared" si="0"/>
        <v>0</v>
      </c>
      <c r="G18" s="29">
        <v>126789</v>
      </c>
      <c r="H18" s="7">
        <f t="shared" si="2"/>
        <v>2300</v>
      </c>
      <c r="I18" s="7">
        <f t="shared" si="1"/>
        <v>126789</v>
      </c>
      <c r="J18" s="7">
        <f>VLOOKUP(A18,'Unit Completions (2025)'!A:B,2,FALSE)</f>
        <v>743.75966120827991</v>
      </c>
      <c r="K18" s="7">
        <f t="shared" si="3"/>
        <v>127197.33266120827</v>
      </c>
      <c r="M18" s="7"/>
      <c r="N18" s="23"/>
    </row>
    <row r="19" spans="1:14" ht="14.25" customHeight="1">
      <c r="A19" s="6" t="s">
        <v>22</v>
      </c>
      <c r="B19" s="6" t="s">
        <v>192</v>
      </c>
      <c r="C19" s="7">
        <v>10326</v>
      </c>
      <c r="D19" s="7">
        <f>VLOOKUP(A19,'Housing Attrition Estimate'!A:O,15,FALSE)</f>
        <v>37.894000000000005</v>
      </c>
      <c r="E19" s="7">
        <f>VLOOKUP(A19,'Building Permits (Avg)'!B:C,2,FALSE)</f>
        <v>59</v>
      </c>
      <c r="F19" s="12">
        <f t="shared" si="0"/>
        <v>2.6789737497128211E-2</v>
      </c>
      <c r="G19" s="29">
        <v>0</v>
      </c>
      <c r="H19" s="7">
        <f t="shared" si="2"/>
        <v>82.05696595370371</v>
      </c>
      <c r="I19" s="7">
        <f t="shared" si="1"/>
        <v>10408.056965953703</v>
      </c>
      <c r="J19" s="7">
        <f>VLOOKUP(A19,'Unit Completions (2025)'!A:B,2,FALSE)</f>
        <v>64.300829631026318</v>
      </c>
      <c r="K19" s="7">
        <f t="shared" si="3"/>
        <v>10434.46379558473</v>
      </c>
      <c r="M19" s="7"/>
      <c r="N19" s="23"/>
    </row>
    <row r="20" spans="1:14" ht="14.25" customHeight="1">
      <c r="A20" s="6" t="s">
        <v>23</v>
      </c>
      <c r="B20" s="6" t="s">
        <v>190</v>
      </c>
      <c r="C20" s="7">
        <v>405127</v>
      </c>
      <c r="D20" s="7">
        <f>VLOOKUP(A20,'Housing Attrition Estimate'!A:O,15,FALSE)</f>
        <v>1335.8110000000001</v>
      </c>
      <c r="E20" s="7">
        <f>VLOOKUP(A20,'Building Permits (Avg)'!B:C,2,FALSE)</f>
        <v>2819</v>
      </c>
      <c r="F20" s="12">
        <f t="shared" si="0"/>
        <v>0</v>
      </c>
      <c r="G20" s="29">
        <v>408680</v>
      </c>
      <c r="H20" s="7">
        <f t="shared" si="2"/>
        <v>3553</v>
      </c>
      <c r="I20" s="7">
        <f t="shared" si="1"/>
        <v>408680</v>
      </c>
      <c r="J20" s="7">
        <f>VLOOKUP(A20,'Unit Completions (2025)'!A:B,2,FALSE)</f>
        <v>3371.1775035633273</v>
      </c>
      <c r="K20" s="7">
        <f t="shared" si="3"/>
        <v>410715.3665035633</v>
      </c>
      <c r="M20" s="7"/>
      <c r="N20" s="23"/>
    </row>
    <row r="21" spans="1:14" ht="14.25" customHeight="1">
      <c r="A21" s="6" t="s">
        <v>24</v>
      </c>
      <c r="B21" s="6" t="s">
        <v>190</v>
      </c>
      <c r="C21" s="7">
        <v>362440</v>
      </c>
      <c r="D21" s="7">
        <f>VLOOKUP(A21,'Housing Attrition Estimate'!A:O,15,FALSE)</f>
        <v>1203.6460000000002</v>
      </c>
      <c r="E21" s="7">
        <f>VLOOKUP(A21,'Building Permits (Avg)'!B:C,2,FALSE)</f>
        <v>3120</v>
      </c>
      <c r="F21" s="12">
        <f t="shared" si="0"/>
        <v>0</v>
      </c>
      <c r="G21" s="29">
        <v>371167</v>
      </c>
      <c r="H21" s="7">
        <f t="shared" si="2"/>
        <v>8727</v>
      </c>
      <c r="I21" s="7">
        <f t="shared" si="1"/>
        <v>371167</v>
      </c>
      <c r="J21" s="7">
        <f>VLOOKUP(A21,'Unit Completions (2025)'!A:B,2,FALSE)</f>
        <v>3667.7977862349144</v>
      </c>
      <c r="K21" s="7">
        <f t="shared" si="3"/>
        <v>373631.15178623493</v>
      </c>
      <c r="M21" s="7"/>
      <c r="N21" s="23"/>
    </row>
    <row r="22" spans="1:14" ht="14.25" customHeight="1">
      <c r="A22" s="6" t="s">
        <v>25</v>
      </c>
      <c r="B22" s="6" t="s">
        <v>192</v>
      </c>
      <c r="C22" s="7">
        <v>21703</v>
      </c>
      <c r="D22" s="7">
        <f>VLOOKUP(A22,'Housing Attrition Estimate'!A:O,15,FALSE)</f>
        <v>63.301000000000002</v>
      </c>
      <c r="E22" s="7">
        <f>VLOOKUP(A22,'Building Permits (Avg)'!B:C,2,FALSE)</f>
        <v>413</v>
      </c>
      <c r="F22" s="12">
        <f t="shared" si="0"/>
        <v>0.44387114626211699</v>
      </c>
      <c r="G22" s="29">
        <v>0</v>
      </c>
      <c r="H22" s="7">
        <f t="shared" si="2"/>
        <v>1359.5773210008642</v>
      </c>
      <c r="I22" s="7">
        <f t="shared" si="1"/>
        <v>23062.577321000863</v>
      </c>
      <c r="J22" s="7">
        <f>VLOOKUP(A22,'Unit Completions (2025)'!A:B,2,FALSE)</f>
        <v>443.18882124016454</v>
      </c>
      <c r="K22" s="7">
        <f t="shared" si="3"/>
        <v>23442.465142241028</v>
      </c>
      <c r="M22" s="7"/>
      <c r="N22" s="23"/>
    </row>
    <row r="23" spans="1:14" ht="14.25" customHeight="1">
      <c r="A23" s="6" t="s">
        <v>26</v>
      </c>
      <c r="B23" s="6" t="s">
        <v>190</v>
      </c>
      <c r="C23" s="7">
        <v>46078</v>
      </c>
      <c r="D23" s="7">
        <f>VLOOKUP(A23,'Housing Attrition Estimate'!A:O,15,FALSE)</f>
        <v>128.084</v>
      </c>
      <c r="E23" s="7">
        <f>VLOOKUP(A23,'Building Permits (Avg)'!B:C,2,FALSE)</f>
        <v>361</v>
      </c>
      <c r="F23" s="12">
        <f t="shared" si="0"/>
        <v>0</v>
      </c>
      <c r="G23" s="29">
        <v>46949</v>
      </c>
      <c r="H23" s="7">
        <f t="shared" si="2"/>
        <v>871</v>
      </c>
      <c r="I23" s="7">
        <f t="shared" si="1"/>
        <v>46949</v>
      </c>
      <c r="J23" s="7">
        <f>VLOOKUP(A23,'Unit Completions (2025)'!A:B,2,FALSE)</f>
        <v>262.94491695073924</v>
      </c>
      <c r="K23" s="7">
        <f t="shared" si="3"/>
        <v>47083.86091695074</v>
      </c>
      <c r="M23" s="7"/>
      <c r="N23" s="23"/>
    </row>
    <row r="24" spans="1:14" ht="14.25" customHeight="1">
      <c r="A24" s="6" t="s">
        <v>27</v>
      </c>
      <c r="B24" s="6" t="s">
        <v>192</v>
      </c>
      <c r="C24" s="7">
        <v>10916</v>
      </c>
      <c r="D24" s="7">
        <f>VLOOKUP(A24,'Housing Attrition Estimate'!A:O,15,FALSE)</f>
        <v>35.200000000000003</v>
      </c>
      <c r="E24" s="7">
        <f>VLOOKUP(A24,'Building Permits (Avg)'!B:C,2,FALSE)</f>
        <v>44</v>
      </c>
      <c r="F24" s="12">
        <f t="shared" si="0"/>
        <v>1.116979484387038E-2</v>
      </c>
      <c r="G24" s="29">
        <v>0</v>
      </c>
      <c r="H24" s="7">
        <f t="shared" si="2"/>
        <v>34.213081606774978</v>
      </c>
      <c r="I24" s="7">
        <f t="shared" si="1"/>
        <v>10950.213081606775</v>
      </c>
      <c r="J24" s="7">
        <f>VLOOKUP(A24,'Unit Completions (2025)'!A:B,2,FALSE)</f>
        <v>64.395488855525088</v>
      </c>
      <c r="K24" s="7">
        <f t="shared" si="3"/>
        <v>10979.408570462299</v>
      </c>
      <c r="M24" s="7"/>
      <c r="N24" s="23"/>
    </row>
    <row r="25" spans="1:14" ht="14.25" customHeight="1">
      <c r="A25" s="6" t="s">
        <v>28</v>
      </c>
      <c r="B25" s="6" t="s">
        <v>192</v>
      </c>
      <c r="C25" s="7">
        <v>19671</v>
      </c>
      <c r="D25" s="7">
        <f>VLOOKUP(A25,'Housing Attrition Estimate'!A:O,15,FALSE)</f>
        <v>68.272999999999996</v>
      </c>
      <c r="E25" s="7">
        <f>VLOOKUP(A25,'Building Permits (Avg)'!B:C,2,FALSE)</f>
        <v>139</v>
      </c>
      <c r="F25" s="12">
        <f t="shared" si="0"/>
        <v>8.9773418173002356E-2</v>
      </c>
      <c r="G25" s="29">
        <v>0</v>
      </c>
      <c r="H25" s="7">
        <f t="shared" si="2"/>
        <v>274.97597986390622</v>
      </c>
      <c r="I25" s="7">
        <f t="shared" si="1"/>
        <v>19945.975979863906</v>
      </c>
      <c r="J25" s="7">
        <f>VLOOKUP(A25,'Unit Completions (2025)'!A:B,2,FALSE)</f>
        <v>200.33630477960816</v>
      </c>
      <c r="K25" s="7">
        <f t="shared" si="3"/>
        <v>20078.039284643513</v>
      </c>
      <c r="M25" s="7"/>
      <c r="N25" s="23"/>
    </row>
    <row r="26" spans="1:14" ht="14.25" customHeight="1">
      <c r="A26" s="6" t="s">
        <v>29</v>
      </c>
      <c r="B26" s="6" t="s">
        <v>190</v>
      </c>
      <c r="C26" s="7">
        <v>63965</v>
      </c>
      <c r="D26" s="7">
        <f>VLOOKUP(A26,'Housing Attrition Estimate'!A:O,15,FALSE)</f>
        <v>238.73399999999998</v>
      </c>
      <c r="E26" s="7">
        <f>VLOOKUP(A26,'Building Permits (Avg)'!B:C,2,FALSE)</f>
        <v>332</v>
      </c>
      <c r="F26" s="12">
        <f t="shared" si="0"/>
        <v>0</v>
      </c>
      <c r="G26" s="29">
        <v>64600</v>
      </c>
      <c r="H26" s="7">
        <f t="shared" si="2"/>
        <v>635</v>
      </c>
      <c r="I26" s="7">
        <f t="shared" si="1"/>
        <v>64600</v>
      </c>
      <c r="J26" s="7">
        <f>VLOOKUP(A26,'Unit Completions (2025)'!A:B,2,FALSE)</f>
        <v>327.42695196679233</v>
      </c>
      <c r="K26" s="7">
        <f t="shared" si="3"/>
        <v>64688.69295196679</v>
      </c>
      <c r="M26" s="7"/>
      <c r="N26" s="23"/>
    </row>
    <row r="27" spans="1:14" ht="14.25" customHeight="1">
      <c r="A27" s="6" t="s">
        <v>30</v>
      </c>
      <c r="B27" s="6" t="s">
        <v>190</v>
      </c>
      <c r="C27" s="7">
        <v>43925</v>
      </c>
      <c r="D27" s="7">
        <f>VLOOKUP(A27,'Housing Attrition Estimate'!A:O,15,FALSE)</f>
        <v>143.78200000000001</v>
      </c>
      <c r="E27" s="7">
        <f>VLOOKUP(A27,'Building Permits (Avg)'!B:C,2,FALSE)</f>
        <v>282</v>
      </c>
      <c r="F27" s="12">
        <f t="shared" si="0"/>
        <v>0</v>
      </c>
      <c r="G27" s="29">
        <v>44498</v>
      </c>
      <c r="H27" s="7">
        <f t="shared" si="2"/>
        <v>573</v>
      </c>
      <c r="I27" s="7">
        <f t="shared" si="1"/>
        <v>44498</v>
      </c>
      <c r="J27" s="7">
        <f>VLOOKUP(A27,'Unit Completions (2025)'!A:B,2,FALSE)</f>
        <v>291.035551991354</v>
      </c>
      <c r="K27" s="7">
        <f t="shared" si="3"/>
        <v>44645.253551991351</v>
      </c>
      <c r="M27" s="7"/>
      <c r="N27" s="23"/>
    </row>
    <row r="28" spans="1:14" ht="14.25" customHeight="1">
      <c r="A28" s="6" t="s">
        <v>31</v>
      </c>
      <c r="B28" s="6" t="s">
        <v>192</v>
      </c>
      <c r="C28" s="7">
        <v>56585</v>
      </c>
      <c r="D28" s="7">
        <f>VLOOKUP(A28,'Housing Attrition Estimate'!A:O,15,FALSE)</f>
        <v>166.46799999999996</v>
      </c>
      <c r="E28" s="7">
        <f>VLOOKUP(A28,'Building Permits (Avg)'!B:C,2,FALSE)</f>
        <v>379</v>
      </c>
      <c r="F28" s="12">
        <f t="shared" si="0"/>
        <v>0.26976577701789328</v>
      </c>
      <c r="G28" s="29">
        <v>0</v>
      </c>
      <c r="H28" s="7">
        <f t="shared" si="2"/>
        <v>826.29257500580718</v>
      </c>
      <c r="I28" s="7">
        <f t="shared" si="1"/>
        <v>57411.292575005806</v>
      </c>
      <c r="J28" s="7">
        <f>VLOOKUP(A28,'Unit Completions (2025)'!A:B,2,FALSE)</f>
        <v>452.70363862184399</v>
      </c>
      <c r="K28" s="7">
        <f t="shared" si="3"/>
        <v>57697.528213627651</v>
      </c>
      <c r="M28" s="7"/>
      <c r="N28" s="23"/>
    </row>
    <row r="29" spans="1:14" ht="14.25" customHeight="1">
      <c r="A29" s="6" t="s">
        <v>32</v>
      </c>
      <c r="B29" s="6" t="s">
        <v>190</v>
      </c>
      <c r="C29" s="7">
        <v>293631</v>
      </c>
      <c r="D29" s="7">
        <f>VLOOKUP(A29,'Housing Attrition Estimate'!A:O,15,FALSE)</f>
        <v>1272</v>
      </c>
      <c r="E29" s="7">
        <f>VLOOKUP(A29,'Building Permits (Avg)'!B:C,2,FALSE)</f>
        <v>1590</v>
      </c>
      <c r="F29" s="12">
        <f t="shared" si="0"/>
        <v>0</v>
      </c>
      <c r="G29" s="29">
        <v>297571</v>
      </c>
      <c r="H29" s="7">
        <f t="shared" si="2"/>
        <v>3940</v>
      </c>
      <c r="I29" s="7">
        <f t="shared" si="1"/>
        <v>297571</v>
      </c>
      <c r="J29" s="7">
        <f>VLOOKUP(A29,'Unit Completions (2025)'!A:B,2,FALSE)</f>
        <v>1577.9210585006178</v>
      </c>
      <c r="K29" s="7">
        <f t="shared" si="3"/>
        <v>297876.92105850059</v>
      </c>
      <c r="M29" s="7"/>
      <c r="N29" s="23"/>
    </row>
    <row r="30" spans="1:14" ht="14.25" customHeight="1">
      <c r="C30" s="7">
        <f t="shared" ref="C30:E30" si="4">SUM(C6:C29)-C3</f>
        <v>0</v>
      </c>
      <c r="D30" s="7">
        <f t="shared" si="4"/>
        <v>0</v>
      </c>
      <c r="E30" s="7">
        <f t="shared" si="4"/>
        <v>0</v>
      </c>
      <c r="F30" s="30"/>
      <c r="G30" s="7">
        <f>SUM(G6:G29)-G3+G4</f>
        <v>0</v>
      </c>
      <c r="H30" s="7">
        <f t="shared" ref="H30:K30" si="5">SUM(H6:H29)-H3</f>
        <v>0</v>
      </c>
      <c r="I30" s="7">
        <f t="shared" si="5"/>
        <v>0</v>
      </c>
      <c r="J30" s="7">
        <f t="shared" si="5"/>
        <v>0</v>
      </c>
      <c r="K30" s="7">
        <f t="shared" si="5"/>
        <v>0</v>
      </c>
    </row>
    <row r="31" spans="1:14" ht="14.25" customHeight="1">
      <c r="A31" s="10">
        <v>1</v>
      </c>
      <c r="B31" s="11" t="s">
        <v>193</v>
      </c>
      <c r="C31" s="7"/>
    </row>
    <row r="32" spans="1:14" ht="14.25" customHeight="1">
      <c r="A32" s="10">
        <v>2</v>
      </c>
      <c r="B32" s="106" t="s">
        <v>39</v>
      </c>
      <c r="C32" s="7"/>
      <c r="D32" s="7"/>
      <c r="E32" s="7"/>
      <c r="F32" s="7"/>
      <c r="G32" s="7"/>
      <c r="H32" s="7"/>
      <c r="I32" s="7"/>
      <c r="J32" s="7"/>
      <c r="K32" s="7"/>
    </row>
    <row r="33" spans="1:7" ht="14.25" customHeight="1">
      <c r="A33" s="10">
        <v>3</v>
      </c>
      <c r="B33" s="106" t="s">
        <v>41</v>
      </c>
      <c r="C33" s="7"/>
      <c r="D33" s="7"/>
      <c r="E33" s="7"/>
      <c r="F33" s="7"/>
      <c r="G33" s="7"/>
    </row>
    <row r="34" spans="1:7" ht="14.25" customHeight="1">
      <c r="A34" s="10">
        <v>4</v>
      </c>
      <c r="B34" s="31" t="s">
        <v>194</v>
      </c>
      <c r="C34" s="7"/>
      <c r="D34" s="7"/>
      <c r="E34" s="7"/>
      <c r="F34" s="7"/>
      <c r="G34" s="7"/>
    </row>
    <row r="35" spans="1:7" ht="14.25" customHeight="1">
      <c r="A35" s="10">
        <v>5</v>
      </c>
      <c r="B35" s="7" t="s">
        <v>195</v>
      </c>
      <c r="C35" s="7"/>
      <c r="D35" s="7"/>
      <c r="E35" s="7"/>
      <c r="F35" s="7"/>
      <c r="G35" s="7"/>
    </row>
    <row r="36" spans="1:7" ht="14.25" customHeight="1">
      <c r="A36" s="10">
        <v>6</v>
      </c>
      <c r="B36" s="7" t="s">
        <v>196</v>
      </c>
      <c r="C36" s="7"/>
      <c r="D36" s="7"/>
      <c r="E36" s="7"/>
      <c r="F36" s="7"/>
      <c r="G36" s="7"/>
    </row>
    <row r="37" spans="1:7" ht="14.25" customHeight="1">
      <c r="A37" s="10"/>
      <c r="B37" s="7"/>
      <c r="C37" s="7"/>
      <c r="D37" s="7"/>
      <c r="E37" s="7"/>
      <c r="F37" s="7"/>
      <c r="G37" s="7"/>
    </row>
    <row r="38" spans="1:7" ht="14.25" customHeight="1">
      <c r="A38" s="10"/>
      <c r="B38" s="7"/>
      <c r="C38" s="7"/>
      <c r="D38" s="7"/>
      <c r="E38" s="7"/>
      <c r="F38" s="7"/>
      <c r="G38" s="7"/>
    </row>
    <row r="39" spans="1:7" ht="14.25" customHeight="1">
      <c r="A39" s="10"/>
      <c r="B39" s="7"/>
      <c r="C39" s="7"/>
      <c r="D39" s="7"/>
      <c r="E39" s="7"/>
      <c r="F39" s="7"/>
      <c r="G39" s="7"/>
    </row>
    <row r="40" spans="1:7" ht="14.25" customHeight="1">
      <c r="A40" s="10"/>
      <c r="B40" s="7"/>
      <c r="C40" s="7"/>
      <c r="D40" s="7"/>
      <c r="E40" s="7"/>
      <c r="F40" s="7"/>
      <c r="G40" s="7"/>
    </row>
    <row r="41" spans="1:7" ht="14.25" customHeight="1">
      <c r="A41" s="10"/>
      <c r="B41" s="10"/>
      <c r="C41" s="7"/>
      <c r="D41" s="7"/>
      <c r="E41" s="7"/>
      <c r="F41" s="7"/>
      <c r="G41" s="7"/>
    </row>
    <row r="42" spans="1:7" ht="14.25" customHeight="1">
      <c r="C42" s="7"/>
      <c r="D42" s="7"/>
      <c r="E42" s="7"/>
      <c r="F42" s="7"/>
      <c r="G42" s="7"/>
    </row>
    <row r="43" spans="1:7" ht="14.25" customHeight="1">
      <c r="C43" s="7"/>
      <c r="D43" s="7"/>
      <c r="E43" s="7"/>
      <c r="F43" s="7"/>
      <c r="G43" s="7"/>
    </row>
    <row r="44" spans="1:7" ht="14.25" customHeight="1">
      <c r="C44" s="7"/>
      <c r="D44" s="7"/>
      <c r="E44" s="7"/>
      <c r="F44" s="7"/>
      <c r="G44" s="7"/>
    </row>
    <row r="45" spans="1:7" ht="14.25" customHeight="1">
      <c r="C45" s="7"/>
      <c r="D45" s="7"/>
      <c r="E45" s="7"/>
      <c r="F45" s="7"/>
      <c r="G45" s="7"/>
    </row>
    <row r="46" spans="1:7" ht="14.25" customHeight="1">
      <c r="C46" s="7"/>
      <c r="D46" s="7"/>
      <c r="E46" s="7"/>
      <c r="F46" s="7"/>
      <c r="G46" s="7"/>
    </row>
    <row r="47" spans="1:7" ht="14.25" customHeight="1">
      <c r="C47" s="7"/>
      <c r="D47" s="7"/>
      <c r="E47" s="7"/>
      <c r="F47" s="7"/>
      <c r="G47" s="7"/>
    </row>
    <row r="48" spans="1:7" ht="14.25" customHeight="1">
      <c r="C48" s="7"/>
      <c r="D48" s="7"/>
      <c r="E48" s="7"/>
      <c r="F48" s="7"/>
      <c r="G48" s="7"/>
    </row>
    <row r="49" spans="3:7" ht="14.25" customHeight="1">
      <c r="C49" s="7"/>
      <c r="D49" s="7"/>
      <c r="E49" s="7"/>
      <c r="F49" s="7"/>
      <c r="G49" s="7"/>
    </row>
    <row r="50" spans="3:7" ht="14.25" customHeight="1">
      <c r="C50" s="7"/>
      <c r="D50" s="7"/>
      <c r="E50" s="7"/>
      <c r="F50" s="7"/>
      <c r="G50" s="7"/>
    </row>
    <row r="51" spans="3:7" ht="14.25" customHeight="1">
      <c r="C51" s="7"/>
      <c r="D51" s="7"/>
      <c r="E51" s="7"/>
      <c r="F51" s="7"/>
      <c r="G51" s="7"/>
    </row>
    <row r="52" spans="3:7" ht="14.25" customHeight="1">
      <c r="C52" s="7"/>
      <c r="D52" s="7"/>
      <c r="E52" s="7"/>
      <c r="F52" s="7"/>
      <c r="G52" s="7"/>
    </row>
    <row r="53" spans="3:7" ht="14.25" customHeight="1">
      <c r="C53" s="7"/>
      <c r="D53" s="7"/>
      <c r="E53" s="7"/>
      <c r="F53" s="7"/>
      <c r="G53" s="7"/>
    </row>
    <row r="54" spans="3:7" ht="14.25" customHeight="1">
      <c r="C54" s="7"/>
      <c r="D54" s="7"/>
      <c r="E54" s="7"/>
      <c r="F54" s="7"/>
      <c r="G54" s="7"/>
    </row>
    <row r="55" spans="3:7" ht="14.25" customHeight="1">
      <c r="C55" s="7"/>
      <c r="D55" s="7"/>
      <c r="E55" s="7"/>
      <c r="F55" s="7"/>
      <c r="G55" s="7"/>
    </row>
    <row r="56" spans="3:7" ht="14.25" customHeight="1">
      <c r="C56" s="7"/>
      <c r="D56" s="7"/>
      <c r="E56" s="7"/>
      <c r="F56" s="7"/>
      <c r="G56" s="7"/>
    </row>
    <row r="57" spans="3:7" ht="14.25" customHeight="1">
      <c r="C57" s="7"/>
      <c r="D57" s="7"/>
      <c r="E57" s="7"/>
      <c r="F57" s="7"/>
      <c r="G57" s="7"/>
    </row>
    <row r="58" spans="3:7" ht="14.25" customHeight="1">
      <c r="C58" s="7"/>
      <c r="D58" s="7"/>
      <c r="E58" s="7"/>
      <c r="F58" s="7"/>
      <c r="G58" s="7"/>
    </row>
    <row r="59" spans="3:7" ht="14.25" customHeight="1">
      <c r="C59" s="7"/>
      <c r="D59" s="7"/>
      <c r="E59" s="7"/>
      <c r="F59" s="7"/>
      <c r="G59" s="7"/>
    </row>
    <row r="60" spans="3:7" ht="14.25" customHeight="1">
      <c r="C60" s="7"/>
      <c r="D60" s="7"/>
      <c r="E60" s="7"/>
      <c r="F60" s="7"/>
      <c r="G60" s="7"/>
    </row>
    <row r="61" spans="3:7" ht="14.25" customHeight="1">
      <c r="C61" s="7"/>
      <c r="D61" s="7"/>
      <c r="E61" s="7"/>
      <c r="F61" s="7"/>
      <c r="G61" s="7"/>
    </row>
    <row r="62" spans="3:7" ht="14.25" customHeight="1">
      <c r="C62" s="7"/>
      <c r="D62" s="7"/>
      <c r="E62" s="7"/>
      <c r="F62" s="7"/>
      <c r="G62" s="7"/>
    </row>
    <row r="63" spans="3:7" ht="14.25" customHeight="1">
      <c r="C63" s="7"/>
      <c r="D63" s="7"/>
      <c r="E63" s="7"/>
      <c r="F63" s="7"/>
      <c r="G63" s="7"/>
    </row>
    <row r="64" spans="3:7" ht="14.25" customHeight="1">
      <c r="C64" s="7"/>
      <c r="D64" s="7"/>
      <c r="E64" s="7"/>
      <c r="F64" s="7"/>
      <c r="G64" s="7"/>
    </row>
    <row r="65" spans="3:7" ht="14.25" customHeight="1">
      <c r="C65" s="7"/>
      <c r="D65" s="7"/>
      <c r="E65" s="7"/>
      <c r="F65" s="7"/>
      <c r="G65" s="7"/>
    </row>
    <row r="66" spans="3:7" ht="14.25" customHeight="1">
      <c r="C66" s="7"/>
      <c r="D66" s="7"/>
      <c r="E66" s="7"/>
      <c r="F66" s="7"/>
      <c r="G66" s="7"/>
    </row>
    <row r="67" spans="3:7" ht="14.25" customHeight="1">
      <c r="C67" s="7"/>
      <c r="D67" s="7"/>
      <c r="E67" s="7"/>
      <c r="F67" s="7"/>
      <c r="G67" s="7"/>
    </row>
    <row r="68" spans="3:7" ht="14.25" customHeight="1">
      <c r="C68" s="7"/>
      <c r="D68" s="7"/>
      <c r="E68" s="7"/>
      <c r="F68" s="7"/>
      <c r="G68" s="7"/>
    </row>
    <row r="69" spans="3:7" ht="14.25" customHeight="1">
      <c r="C69" s="7"/>
      <c r="D69" s="7"/>
      <c r="E69" s="7"/>
      <c r="F69" s="7"/>
      <c r="G69" s="7"/>
    </row>
    <row r="70" spans="3:7" ht="14.25" customHeight="1">
      <c r="C70" s="7"/>
      <c r="D70" s="7"/>
      <c r="E70" s="7"/>
      <c r="F70" s="7"/>
      <c r="G70" s="7"/>
    </row>
    <row r="71" spans="3:7" ht="14.25" customHeight="1">
      <c r="C71" s="7"/>
      <c r="D71" s="7"/>
      <c r="E71" s="7"/>
      <c r="F71" s="7"/>
      <c r="G71" s="7"/>
    </row>
    <row r="72" spans="3:7" ht="14.25" customHeight="1">
      <c r="C72" s="7"/>
      <c r="D72" s="7"/>
      <c r="E72" s="7"/>
      <c r="F72" s="7"/>
      <c r="G72" s="7"/>
    </row>
    <row r="73" spans="3:7" ht="14.25" customHeight="1">
      <c r="C73" s="7"/>
      <c r="D73" s="7"/>
      <c r="E73" s="7"/>
      <c r="F73" s="7"/>
      <c r="G73" s="7"/>
    </row>
    <row r="74" spans="3:7" ht="14.25" customHeight="1">
      <c r="C74" s="7"/>
      <c r="D74" s="7"/>
      <c r="E74" s="7"/>
      <c r="F74" s="7"/>
      <c r="G74" s="7"/>
    </row>
    <row r="75" spans="3:7" ht="14.25" customHeight="1">
      <c r="C75" s="7"/>
      <c r="D75" s="7"/>
      <c r="E75" s="7"/>
      <c r="F75" s="7"/>
      <c r="G75" s="7"/>
    </row>
    <row r="76" spans="3:7" ht="14.25" customHeight="1">
      <c r="C76" s="7"/>
      <c r="D76" s="7"/>
      <c r="E76" s="7"/>
      <c r="F76" s="7"/>
      <c r="G76" s="7"/>
    </row>
    <row r="77" spans="3:7" ht="14.25" customHeight="1">
      <c r="C77" s="7"/>
      <c r="D77" s="7"/>
      <c r="E77" s="7"/>
      <c r="F77" s="7"/>
      <c r="G77" s="7"/>
    </row>
    <row r="78" spans="3:7" ht="14.25" customHeight="1">
      <c r="C78" s="7"/>
      <c r="D78" s="7"/>
      <c r="E78" s="7"/>
      <c r="F78" s="7"/>
      <c r="G78" s="7"/>
    </row>
    <row r="79" spans="3:7" ht="14.25" customHeight="1">
      <c r="C79" s="7"/>
      <c r="D79" s="7"/>
      <c r="E79" s="7"/>
      <c r="F79" s="7"/>
      <c r="G79" s="7"/>
    </row>
    <row r="80" spans="3:7" ht="14.25" customHeight="1">
      <c r="C80" s="7"/>
      <c r="D80" s="7"/>
      <c r="E80" s="7"/>
      <c r="F80" s="7"/>
      <c r="G80" s="7"/>
    </row>
    <row r="81" spans="3:7" ht="14.25" customHeight="1">
      <c r="C81" s="7"/>
      <c r="D81" s="7"/>
      <c r="E81" s="7"/>
      <c r="F81" s="7"/>
      <c r="G81" s="7"/>
    </row>
    <row r="82" spans="3:7" ht="14.25" customHeight="1">
      <c r="C82" s="7"/>
      <c r="D82" s="7"/>
      <c r="E82" s="7"/>
      <c r="F82" s="7"/>
      <c r="G82" s="7"/>
    </row>
    <row r="83" spans="3:7" ht="14.25" customHeight="1">
      <c r="C83" s="7"/>
      <c r="D83" s="7"/>
      <c r="E83" s="7"/>
      <c r="F83" s="7"/>
      <c r="G83" s="7"/>
    </row>
    <row r="84" spans="3:7" ht="14.25" customHeight="1">
      <c r="C84" s="7"/>
      <c r="D84" s="7"/>
      <c r="E84" s="7"/>
      <c r="F84" s="7"/>
      <c r="G84" s="7"/>
    </row>
    <row r="85" spans="3:7" ht="14.25" customHeight="1">
      <c r="C85" s="7"/>
      <c r="D85" s="7"/>
      <c r="E85" s="7"/>
      <c r="F85" s="7"/>
      <c r="G85" s="7"/>
    </row>
    <row r="86" spans="3:7" ht="14.25" customHeight="1">
      <c r="C86" s="7"/>
      <c r="D86" s="7"/>
      <c r="E86" s="7"/>
      <c r="F86" s="7"/>
      <c r="G86" s="7"/>
    </row>
    <row r="87" spans="3:7" ht="14.25" customHeight="1">
      <c r="C87" s="7"/>
      <c r="D87" s="7"/>
      <c r="E87" s="7"/>
      <c r="F87" s="7"/>
      <c r="G87" s="7"/>
    </row>
    <row r="88" spans="3:7" ht="14.25" customHeight="1">
      <c r="C88" s="7"/>
      <c r="D88" s="7"/>
      <c r="E88" s="7"/>
      <c r="F88" s="7"/>
      <c r="G88" s="7"/>
    </row>
    <row r="89" spans="3:7" ht="14.25" customHeight="1">
      <c r="C89" s="7"/>
      <c r="D89" s="7"/>
      <c r="E89" s="7"/>
      <c r="F89" s="7"/>
      <c r="G89" s="7"/>
    </row>
    <row r="90" spans="3:7" ht="14.25" customHeight="1">
      <c r="C90" s="7"/>
      <c r="D90" s="7"/>
      <c r="E90" s="7"/>
      <c r="F90" s="7"/>
      <c r="G90" s="7"/>
    </row>
    <row r="91" spans="3:7" ht="14.25" customHeight="1">
      <c r="C91" s="7"/>
      <c r="D91" s="7"/>
      <c r="E91" s="7"/>
      <c r="F91" s="7"/>
      <c r="G91" s="7"/>
    </row>
    <row r="92" spans="3:7" ht="14.25" customHeight="1">
      <c r="C92" s="7"/>
      <c r="D92" s="7"/>
      <c r="E92" s="7"/>
      <c r="F92" s="7"/>
      <c r="G92" s="7"/>
    </row>
    <row r="93" spans="3:7" ht="14.25" customHeight="1">
      <c r="C93" s="7"/>
      <c r="D93" s="7"/>
      <c r="E93" s="7"/>
      <c r="F93" s="7"/>
      <c r="G93" s="7"/>
    </row>
    <row r="94" spans="3:7" ht="14.25" customHeight="1">
      <c r="C94" s="7"/>
      <c r="D94" s="7"/>
      <c r="E94" s="7"/>
      <c r="F94" s="7"/>
      <c r="G94" s="7"/>
    </row>
    <row r="95" spans="3:7" ht="14.25" customHeight="1">
      <c r="C95" s="7"/>
      <c r="D95" s="7"/>
      <c r="E95" s="7"/>
      <c r="F95" s="7"/>
      <c r="G95" s="7"/>
    </row>
    <row r="96" spans="3:7" ht="14.25" customHeight="1">
      <c r="C96" s="7"/>
      <c r="D96" s="7"/>
      <c r="E96" s="7"/>
      <c r="F96" s="7"/>
      <c r="G96" s="7"/>
    </row>
    <row r="97" spans="3:7" ht="14.25" customHeight="1">
      <c r="C97" s="7"/>
      <c r="D97" s="7"/>
      <c r="E97" s="7"/>
      <c r="F97" s="7"/>
      <c r="G97" s="7"/>
    </row>
    <row r="98" spans="3:7" ht="14.25" customHeight="1">
      <c r="C98" s="7"/>
      <c r="D98" s="7"/>
      <c r="E98" s="7"/>
      <c r="F98" s="7"/>
      <c r="G98" s="7"/>
    </row>
    <row r="99" spans="3:7" ht="14.25" customHeight="1">
      <c r="C99" s="7"/>
      <c r="D99" s="7"/>
      <c r="E99" s="7"/>
      <c r="F99" s="7"/>
      <c r="G99" s="7"/>
    </row>
    <row r="100" spans="3:7" ht="14.25" customHeight="1">
      <c r="C100" s="7"/>
      <c r="D100" s="7"/>
      <c r="E100" s="7"/>
      <c r="F100" s="7"/>
      <c r="G100" s="7"/>
    </row>
    <row r="101" spans="3:7" ht="14.25" customHeight="1">
      <c r="C101" s="7"/>
      <c r="D101" s="7"/>
      <c r="E101" s="7"/>
      <c r="F101" s="7"/>
      <c r="G101" s="7"/>
    </row>
    <row r="102" spans="3:7" ht="14.25" customHeight="1">
      <c r="C102" s="7"/>
      <c r="D102" s="7"/>
      <c r="E102" s="7"/>
      <c r="F102" s="7"/>
      <c r="G102" s="7"/>
    </row>
    <row r="103" spans="3:7" ht="14.25" customHeight="1">
      <c r="C103" s="7"/>
      <c r="D103" s="7"/>
      <c r="E103" s="7"/>
      <c r="F103" s="7"/>
      <c r="G103" s="7"/>
    </row>
    <row r="104" spans="3:7" ht="14.25" customHeight="1">
      <c r="C104" s="7"/>
      <c r="D104" s="7"/>
      <c r="E104" s="7"/>
      <c r="F104" s="7"/>
      <c r="G104" s="7"/>
    </row>
    <row r="105" spans="3:7" ht="14.25" customHeight="1">
      <c r="C105" s="7"/>
      <c r="D105" s="7"/>
      <c r="E105" s="7"/>
      <c r="F105" s="7"/>
      <c r="G105" s="7"/>
    </row>
    <row r="106" spans="3:7" ht="14.25" customHeight="1">
      <c r="C106" s="7"/>
      <c r="D106" s="7"/>
      <c r="E106" s="7"/>
      <c r="F106" s="7"/>
      <c r="G106" s="7"/>
    </row>
    <row r="107" spans="3:7" ht="14.25" customHeight="1">
      <c r="C107" s="7"/>
      <c r="D107" s="7"/>
      <c r="E107" s="7"/>
      <c r="F107" s="7"/>
      <c r="G107" s="7"/>
    </row>
    <row r="108" spans="3:7" ht="14.25" customHeight="1">
      <c r="C108" s="7"/>
      <c r="D108" s="7"/>
      <c r="E108" s="7"/>
      <c r="F108" s="7"/>
      <c r="G108" s="7"/>
    </row>
    <row r="109" spans="3:7" ht="14.25" customHeight="1">
      <c r="C109" s="7"/>
      <c r="D109" s="7"/>
      <c r="E109" s="7"/>
      <c r="F109" s="7"/>
      <c r="G109" s="7"/>
    </row>
    <row r="110" spans="3:7" ht="14.25" customHeight="1">
      <c r="C110" s="7"/>
      <c r="D110" s="7"/>
      <c r="E110" s="7"/>
      <c r="F110" s="7"/>
      <c r="G110" s="7"/>
    </row>
    <row r="111" spans="3:7" ht="14.25" customHeight="1">
      <c r="C111" s="7"/>
      <c r="D111" s="7"/>
      <c r="E111" s="7"/>
      <c r="F111" s="7"/>
      <c r="G111" s="7"/>
    </row>
    <row r="112" spans="3:7" ht="14.25" customHeight="1">
      <c r="C112" s="7"/>
      <c r="D112" s="7"/>
      <c r="E112" s="7"/>
      <c r="F112" s="7"/>
      <c r="G112" s="7"/>
    </row>
    <row r="113" spans="3:7" ht="14.25" customHeight="1">
      <c r="C113" s="7"/>
      <c r="D113" s="7"/>
      <c r="E113" s="7"/>
      <c r="F113" s="7"/>
      <c r="G113" s="7"/>
    </row>
    <row r="114" spans="3:7" ht="14.25" customHeight="1">
      <c r="C114" s="7"/>
      <c r="D114" s="7"/>
      <c r="E114" s="7"/>
      <c r="F114" s="7"/>
      <c r="G114" s="7"/>
    </row>
    <row r="115" spans="3:7" ht="14.25" customHeight="1">
      <c r="C115" s="7"/>
      <c r="D115" s="7"/>
      <c r="E115" s="7"/>
      <c r="F115" s="7"/>
      <c r="G115" s="7"/>
    </row>
    <row r="116" spans="3:7" ht="14.25" customHeight="1">
      <c r="C116" s="7"/>
      <c r="D116" s="7"/>
      <c r="E116" s="7"/>
      <c r="F116" s="7"/>
      <c r="G116" s="7"/>
    </row>
    <row r="117" spans="3:7" ht="14.25" customHeight="1">
      <c r="C117" s="7"/>
      <c r="D117" s="7"/>
      <c r="E117" s="7"/>
      <c r="F117" s="7"/>
      <c r="G117" s="7"/>
    </row>
    <row r="118" spans="3:7" ht="14.25" customHeight="1">
      <c r="C118" s="7"/>
      <c r="D118" s="7"/>
      <c r="E118" s="7"/>
      <c r="F118" s="7"/>
      <c r="G118" s="7"/>
    </row>
    <row r="119" spans="3:7" ht="14.25" customHeight="1">
      <c r="C119" s="7"/>
      <c r="D119" s="7"/>
      <c r="E119" s="7"/>
      <c r="F119" s="7"/>
      <c r="G119" s="7"/>
    </row>
    <row r="120" spans="3:7" ht="14.25" customHeight="1">
      <c r="C120" s="7"/>
      <c r="D120" s="7"/>
      <c r="E120" s="7"/>
      <c r="F120" s="7"/>
      <c r="G120" s="7"/>
    </row>
    <row r="121" spans="3:7" ht="14.25" customHeight="1">
      <c r="C121" s="7"/>
      <c r="D121" s="7"/>
      <c r="E121" s="7"/>
      <c r="F121" s="7"/>
      <c r="G121" s="7"/>
    </row>
    <row r="122" spans="3:7" ht="14.25" customHeight="1">
      <c r="C122" s="7"/>
      <c r="D122" s="7"/>
      <c r="E122" s="7"/>
      <c r="F122" s="7"/>
      <c r="G122" s="7"/>
    </row>
    <row r="123" spans="3:7" ht="14.25" customHeight="1">
      <c r="C123" s="7"/>
      <c r="D123" s="7"/>
      <c r="E123" s="7"/>
      <c r="F123" s="7"/>
      <c r="G123" s="7"/>
    </row>
    <row r="124" spans="3:7" ht="14.25" customHeight="1">
      <c r="C124" s="7"/>
      <c r="D124" s="7"/>
      <c r="E124" s="7"/>
      <c r="F124" s="7"/>
      <c r="G124" s="7"/>
    </row>
    <row r="125" spans="3:7" ht="14.25" customHeight="1">
      <c r="C125" s="7"/>
      <c r="D125" s="7"/>
      <c r="E125" s="7"/>
      <c r="F125" s="7"/>
      <c r="G125" s="7"/>
    </row>
    <row r="126" spans="3:7" ht="14.25" customHeight="1">
      <c r="C126" s="7"/>
      <c r="D126" s="7"/>
      <c r="E126" s="7"/>
      <c r="F126" s="7"/>
      <c r="G126" s="7"/>
    </row>
    <row r="127" spans="3:7" ht="14.25" customHeight="1">
      <c r="C127" s="7"/>
      <c r="D127" s="7"/>
      <c r="E127" s="7"/>
      <c r="F127" s="7"/>
      <c r="G127" s="7"/>
    </row>
    <row r="128" spans="3:7" ht="14.25" customHeight="1">
      <c r="C128" s="7"/>
      <c r="D128" s="7"/>
      <c r="E128" s="7"/>
      <c r="F128" s="7"/>
      <c r="G128" s="7"/>
    </row>
    <row r="129" spans="3:7" ht="14.25" customHeight="1">
      <c r="C129" s="7"/>
      <c r="D129" s="7"/>
      <c r="E129" s="7"/>
      <c r="F129" s="7"/>
      <c r="G129" s="7"/>
    </row>
    <row r="130" spans="3:7" ht="14.25" customHeight="1">
      <c r="C130" s="7"/>
      <c r="D130" s="7"/>
      <c r="E130" s="7"/>
      <c r="F130" s="7"/>
      <c r="G130" s="7"/>
    </row>
    <row r="131" spans="3:7" ht="14.25" customHeight="1">
      <c r="C131" s="7"/>
      <c r="D131" s="7"/>
      <c r="E131" s="7"/>
      <c r="F131" s="7"/>
      <c r="G131" s="7"/>
    </row>
    <row r="132" spans="3:7" ht="14.25" customHeight="1">
      <c r="C132" s="7"/>
      <c r="D132" s="7"/>
      <c r="E132" s="7"/>
      <c r="F132" s="7"/>
      <c r="G132" s="7"/>
    </row>
    <row r="133" spans="3:7" ht="14.25" customHeight="1">
      <c r="C133" s="7"/>
      <c r="D133" s="7"/>
      <c r="E133" s="7"/>
      <c r="F133" s="7"/>
      <c r="G133" s="7"/>
    </row>
    <row r="134" spans="3:7" ht="14.25" customHeight="1">
      <c r="C134" s="7"/>
      <c r="D134" s="7"/>
      <c r="E134" s="7"/>
      <c r="F134" s="7"/>
      <c r="G134" s="7"/>
    </row>
    <row r="135" spans="3:7" ht="14.25" customHeight="1">
      <c r="C135" s="7"/>
      <c r="D135" s="7"/>
      <c r="E135" s="7"/>
      <c r="F135" s="7"/>
      <c r="G135" s="7"/>
    </row>
    <row r="136" spans="3:7" ht="14.25" customHeight="1">
      <c r="C136" s="7"/>
      <c r="D136" s="7"/>
      <c r="E136" s="7"/>
      <c r="F136" s="7"/>
      <c r="G136" s="7"/>
    </row>
    <row r="137" spans="3:7" ht="14.25" customHeight="1">
      <c r="C137" s="7"/>
      <c r="D137" s="7"/>
      <c r="E137" s="7"/>
      <c r="F137" s="7"/>
      <c r="G137" s="7"/>
    </row>
    <row r="138" spans="3:7" ht="14.25" customHeight="1">
      <c r="C138" s="7"/>
      <c r="D138" s="7"/>
      <c r="E138" s="7"/>
      <c r="F138" s="7"/>
      <c r="G138" s="7"/>
    </row>
    <row r="139" spans="3:7" ht="14.25" customHeight="1">
      <c r="C139" s="7"/>
      <c r="D139" s="7"/>
      <c r="E139" s="7"/>
      <c r="F139" s="7"/>
      <c r="G139" s="7"/>
    </row>
    <row r="140" spans="3:7" ht="14.25" customHeight="1">
      <c r="C140" s="7"/>
      <c r="D140" s="7"/>
      <c r="E140" s="7"/>
      <c r="F140" s="7"/>
      <c r="G140" s="7"/>
    </row>
    <row r="141" spans="3:7" ht="14.25" customHeight="1">
      <c r="C141" s="7"/>
      <c r="D141" s="7"/>
      <c r="E141" s="7"/>
      <c r="F141" s="7"/>
      <c r="G141" s="7"/>
    </row>
    <row r="142" spans="3:7" ht="14.25" customHeight="1">
      <c r="C142" s="7"/>
      <c r="D142" s="7"/>
      <c r="E142" s="7"/>
      <c r="F142" s="7"/>
      <c r="G142" s="7"/>
    </row>
    <row r="143" spans="3:7" ht="14.25" customHeight="1">
      <c r="C143" s="7"/>
      <c r="D143" s="7"/>
      <c r="E143" s="7"/>
      <c r="F143" s="7"/>
      <c r="G143" s="7"/>
    </row>
    <row r="144" spans="3:7" ht="14.25" customHeight="1">
      <c r="C144" s="7"/>
      <c r="D144" s="7"/>
      <c r="E144" s="7"/>
      <c r="F144" s="7"/>
      <c r="G144" s="7"/>
    </row>
    <row r="145" spans="3:7" ht="14.25" customHeight="1">
      <c r="C145" s="7"/>
      <c r="D145" s="7"/>
      <c r="E145" s="7"/>
      <c r="F145" s="7"/>
      <c r="G145" s="7"/>
    </row>
    <row r="146" spans="3:7" ht="14.25" customHeight="1">
      <c r="C146" s="7"/>
      <c r="D146" s="7"/>
      <c r="E146" s="7"/>
      <c r="F146" s="7"/>
      <c r="G146" s="7"/>
    </row>
    <row r="147" spans="3:7" ht="14.25" customHeight="1">
      <c r="C147" s="7"/>
      <c r="D147" s="7"/>
      <c r="E147" s="7"/>
      <c r="F147" s="7"/>
      <c r="G147" s="7"/>
    </row>
    <row r="148" spans="3:7" ht="14.25" customHeight="1">
      <c r="C148" s="7"/>
      <c r="D148" s="7"/>
      <c r="E148" s="7"/>
      <c r="F148" s="7"/>
      <c r="G148" s="7"/>
    </row>
    <row r="149" spans="3:7" ht="14.25" customHeight="1">
      <c r="C149" s="7"/>
      <c r="D149" s="7"/>
      <c r="E149" s="7"/>
      <c r="F149" s="7"/>
      <c r="G149" s="7"/>
    </row>
    <row r="150" spans="3:7" ht="14.25" customHeight="1">
      <c r="C150" s="7"/>
      <c r="D150" s="7"/>
      <c r="E150" s="7"/>
      <c r="F150" s="7"/>
      <c r="G150" s="7"/>
    </row>
    <row r="151" spans="3:7" ht="14.25" customHeight="1">
      <c r="C151" s="7"/>
      <c r="D151" s="7"/>
      <c r="E151" s="7"/>
      <c r="F151" s="7"/>
      <c r="G151" s="7"/>
    </row>
    <row r="152" spans="3:7" ht="14.25" customHeight="1">
      <c r="C152" s="7"/>
      <c r="D152" s="7"/>
      <c r="E152" s="7"/>
      <c r="F152" s="7"/>
      <c r="G152" s="7"/>
    </row>
    <row r="153" spans="3:7" ht="14.25" customHeight="1">
      <c r="C153" s="7"/>
      <c r="D153" s="7"/>
      <c r="E153" s="7"/>
      <c r="F153" s="7"/>
      <c r="G153" s="7"/>
    </row>
    <row r="154" spans="3:7" ht="14.25" customHeight="1">
      <c r="C154" s="7"/>
      <c r="D154" s="7"/>
      <c r="E154" s="7"/>
      <c r="F154" s="7"/>
      <c r="G154" s="7"/>
    </row>
    <row r="155" spans="3:7" ht="14.25" customHeight="1">
      <c r="C155" s="7"/>
      <c r="D155" s="7"/>
      <c r="E155" s="7"/>
      <c r="F155" s="7"/>
      <c r="G155" s="7"/>
    </row>
    <row r="156" spans="3:7" ht="14.25" customHeight="1">
      <c r="C156" s="7"/>
      <c r="D156" s="7"/>
      <c r="E156" s="7"/>
      <c r="F156" s="7"/>
      <c r="G156" s="7"/>
    </row>
    <row r="157" spans="3:7" ht="14.25" customHeight="1">
      <c r="C157" s="7"/>
      <c r="D157" s="7"/>
      <c r="E157" s="7"/>
      <c r="F157" s="7"/>
      <c r="G157" s="7"/>
    </row>
    <row r="158" spans="3:7" ht="14.25" customHeight="1">
      <c r="C158" s="7"/>
      <c r="D158" s="7"/>
      <c r="E158" s="7"/>
      <c r="F158" s="7"/>
      <c r="G158" s="7"/>
    </row>
    <row r="159" spans="3:7" ht="14.25" customHeight="1">
      <c r="C159" s="7"/>
      <c r="D159" s="7"/>
      <c r="E159" s="7"/>
      <c r="F159" s="7"/>
      <c r="G159" s="7"/>
    </row>
    <row r="160" spans="3:7" ht="14.25" customHeight="1">
      <c r="C160" s="7"/>
      <c r="D160" s="7"/>
      <c r="E160" s="7"/>
      <c r="F160" s="7"/>
      <c r="G160" s="7"/>
    </row>
    <row r="161" spans="3:7" ht="14.25" customHeight="1">
      <c r="C161" s="7"/>
      <c r="D161" s="7"/>
      <c r="E161" s="7"/>
      <c r="F161" s="7"/>
      <c r="G161" s="7"/>
    </row>
    <row r="162" spans="3:7" ht="14.25" customHeight="1">
      <c r="C162" s="7"/>
      <c r="D162" s="7"/>
      <c r="E162" s="7"/>
      <c r="F162" s="7"/>
      <c r="G162" s="7"/>
    </row>
    <row r="163" spans="3:7" ht="14.25" customHeight="1">
      <c r="C163" s="7"/>
      <c r="D163" s="7"/>
      <c r="E163" s="7"/>
      <c r="F163" s="7"/>
      <c r="G163" s="7"/>
    </row>
    <row r="164" spans="3:7" ht="14.25" customHeight="1">
      <c r="C164" s="7"/>
      <c r="D164" s="7"/>
      <c r="E164" s="7"/>
      <c r="F164" s="7"/>
      <c r="G164" s="7"/>
    </row>
    <row r="165" spans="3:7" ht="14.25" customHeight="1">
      <c r="C165" s="7"/>
      <c r="D165" s="7"/>
      <c r="E165" s="7"/>
      <c r="F165" s="7"/>
      <c r="G165" s="7"/>
    </row>
    <row r="166" spans="3:7" ht="14.25" customHeight="1">
      <c r="C166" s="7"/>
      <c r="D166" s="7"/>
      <c r="E166" s="7"/>
      <c r="F166" s="7"/>
      <c r="G166" s="7"/>
    </row>
    <row r="167" spans="3:7" ht="14.25" customHeight="1">
      <c r="C167" s="7"/>
      <c r="D167" s="7"/>
      <c r="E167" s="7"/>
      <c r="F167" s="7"/>
      <c r="G167" s="7"/>
    </row>
    <row r="168" spans="3:7" ht="14.25" customHeight="1">
      <c r="C168" s="7"/>
      <c r="D168" s="7"/>
      <c r="E168" s="7"/>
      <c r="F168" s="7"/>
      <c r="G168" s="7"/>
    </row>
    <row r="169" spans="3:7" ht="14.25" customHeight="1">
      <c r="C169" s="7"/>
      <c r="D169" s="7"/>
      <c r="E169" s="7"/>
      <c r="F169" s="7"/>
      <c r="G169" s="7"/>
    </row>
    <row r="170" spans="3:7" ht="14.25" customHeight="1">
      <c r="C170" s="7"/>
      <c r="D170" s="7"/>
      <c r="E170" s="7"/>
      <c r="F170" s="7"/>
      <c r="G170" s="7"/>
    </row>
    <row r="171" spans="3:7" ht="14.25" customHeight="1">
      <c r="C171" s="7"/>
      <c r="D171" s="7"/>
      <c r="E171" s="7"/>
      <c r="F171" s="7"/>
      <c r="G171" s="7"/>
    </row>
    <row r="172" spans="3:7" ht="14.25" customHeight="1">
      <c r="C172" s="7"/>
      <c r="D172" s="7"/>
      <c r="E172" s="7"/>
      <c r="F172" s="7"/>
      <c r="G172" s="7"/>
    </row>
    <row r="173" spans="3:7" ht="14.25" customHeight="1">
      <c r="C173" s="7"/>
      <c r="D173" s="7"/>
      <c r="E173" s="7"/>
      <c r="F173" s="7"/>
      <c r="G173" s="7"/>
    </row>
    <row r="174" spans="3:7" ht="14.25" customHeight="1">
      <c r="C174" s="7"/>
      <c r="D174" s="7"/>
      <c r="E174" s="7"/>
      <c r="F174" s="7"/>
      <c r="G174" s="7"/>
    </row>
    <row r="175" spans="3:7" ht="14.25" customHeight="1">
      <c r="C175" s="7"/>
      <c r="D175" s="7"/>
      <c r="E175" s="7"/>
      <c r="F175" s="7"/>
      <c r="G175" s="7"/>
    </row>
    <row r="176" spans="3:7" ht="14.25" customHeight="1">
      <c r="C176" s="7"/>
      <c r="D176" s="7"/>
      <c r="E176" s="7"/>
      <c r="F176" s="7"/>
      <c r="G176" s="7"/>
    </row>
    <row r="177" spans="3:7" ht="14.25" customHeight="1">
      <c r="C177" s="7"/>
      <c r="D177" s="7"/>
      <c r="E177" s="7"/>
      <c r="F177" s="7"/>
      <c r="G177" s="7"/>
    </row>
    <row r="178" spans="3:7" ht="14.25" customHeight="1">
      <c r="C178" s="7"/>
      <c r="D178" s="7"/>
      <c r="E178" s="7"/>
      <c r="F178" s="7"/>
      <c r="G178" s="7"/>
    </row>
    <row r="179" spans="3:7" ht="14.25" customHeight="1">
      <c r="C179" s="7"/>
      <c r="D179" s="7"/>
      <c r="E179" s="7"/>
      <c r="F179" s="7"/>
      <c r="G179" s="7"/>
    </row>
    <row r="180" spans="3:7" ht="14.25" customHeight="1">
      <c r="C180" s="7"/>
      <c r="D180" s="7"/>
      <c r="E180" s="7"/>
      <c r="F180" s="7"/>
      <c r="G180" s="7"/>
    </row>
    <row r="181" spans="3:7" ht="14.25" customHeight="1">
      <c r="C181" s="7"/>
      <c r="D181" s="7"/>
      <c r="E181" s="7"/>
      <c r="F181" s="7"/>
      <c r="G181" s="7"/>
    </row>
    <row r="182" spans="3:7" ht="14.25" customHeight="1">
      <c r="C182" s="7"/>
      <c r="D182" s="7"/>
      <c r="E182" s="7"/>
      <c r="F182" s="7"/>
      <c r="G182" s="7"/>
    </row>
    <row r="183" spans="3:7" ht="14.25" customHeight="1">
      <c r="C183" s="7"/>
      <c r="D183" s="7"/>
      <c r="E183" s="7"/>
      <c r="F183" s="7"/>
      <c r="G183" s="7"/>
    </row>
    <row r="184" spans="3:7" ht="14.25" customHeight="1">
      <c r="C184" s="7"/>
      <c r="D184" s="7"/>
      <c r="E184" s="7"/>
      <c r="F184" s="7"/>
      <c r="G184" s="7"/>
    </row>
    <row r="185" spans="3:7" ht="14.25" customHeight="1">
      <c r="C185" s="7"/>
      <c r="D185" s="7"/>
      <c r="E185" s="7"/>
      <c r="F185" s="7"/>
      <c r="G185" s="7"/>
    </row>
    <row r="186" spans="3:7" ht="14.25" customHeight="1">
      <c r="C186" s="7"/>
      <c r="D186" s="7"/>
      <c r="E186" s="7"/>
      <c r="F186" s="7"/>
      <c r="G186" s="7"/>
    </row>
    <row r="187" spans="3:7" ht="14.25" customHeight="1">
      <c r="C187" s="7"/>
      <c r="D187" s="7"/>
      <c r="E187" s="7"/>
      <c r="F187" s="7"/>
      <c r="G187" s="7"/>
    </row>
    <row r="188" spans="3:7" ht="14.25" customHeight="1">
      <c r="C188" s="7"/>
      <c r="D188" s="7"/>
      <c r="E188" s="7"/>
      <c r="F188" s="7"/>
      <c r="G188" s="7"/>
    </row>
    <row r="189" spans="3:7" ht="14.25" customHeight="1">
      <c r="C189" s="7"/>
      <c r="D189" s="7"/>
      <c r="E189" s="7"/>
      <c r="F189" s="7"/>
      <c r="G189" s="7"/>
    </row>
    <row r="190" spans="3:7" ht="14.25" customHeight="1">
      <c r="C190" s="7"/>
      <c r="D190" s="7"/>
      <c r="E190" s="7"/>
      <c r="F190" s="7"/>
      <c r="G190" s="7"/>
    </row>
    <row r="191" spans="3:7" ht="14.25" customHeight="1">
      <c r="C191" s="7"/>
      <c r="D191" s="7"/>
      <c r="E191" s="7"/>
      <c r="F191" s="7"/>
      <c r="G191" s="7"/>
    </row>
    <row r="192" spans="3:7" ht="14.25" customHeight="1">
      <c r="C192" s="7"/>
      <c r="D192" s="7"/>
      <c r="E192" s="7"/>
      <c r="F192" s="7"/>
      <c r="G192" s="7"/>
    </row>
    <row r="193" spans="3:7" ht="14.25" customHeight="1">
      <c r="C193" s="7"/>
      <c r="D193" s="7"/>
      <c r="E193" s="7"/>
      <c r="F193" s="7"/>
      <c r="G193" s="7"/>
    </row>
    <row r="194" spans="3:7" ht="14.25" customHeight="1">
      <c r="C194" s="7"/>
      <c r="D194" s="7"/>
      <c r="E194" s="7"/>
      <c r="F194" s="7"/>
      <c r="G194" s="7"/>
    </row>
    <row r="195" spans="3:7" ht="14.25" customHeight="1">
      <c r="C195" s="7"/>
      <c r="D195" s="7"/>
      <c r="E195" s="7"/>
      <c r="F195" s="7"/>
      <c r="G195" s="7"/>
    </row>
    <row r="196" spans="3:7" ht="14.25" customHeight="1">
      <c r="C196" s="7"/>
      <c r="D196" s="7"/>
      <c r="E196" s="7"/>
      <c r="F196" s="7"/>
      <c r="G196" s="7"/>
    </row>
    <row r="197" spans="3:7" ht="14.25" customHeight="1">
      <c r="C197" s="7"/>
      <c r="D197" s="7"/>
      <c r="E197" s="7"/>
      <c r="F197" s="7"/>
      <c r="G197" s="7"/>
    </row>
    <row r="198" spans="3:7" ht="14.25" customHeight="1">
      <c r="C198" s="7"/>
      <c r="D198" s="7"/>
      <c r="E198" s="7"/>
      <c r="F198" s="7"/>
      <c r="G198" s="7"/>
    </row>
    <row r="199" spans="3:7" ht="14.25" customHeight="1">
      <c r="C199" s="7"/>
      <c r="D199" s="7"/>
      <c r="E199" s="7"/>
      <c r="F199" s="7"/>
      <c r="G199" s="7"/>
    </row>
    <row r="200" spans="3:7" ht="14.25" customHeight="1">
      <c r="C200" s="7"/>
      <c r="D200" s="7"/>
      <c r="E200" s="7"/>
      <c r="F200" s="7"/>
      <c r="G200" s="7"/>
    </row>
    <row r="201" spans="3:7" ht="14.25" customHeight="1">
      <c r="C201" s="7"/>
      <c r="D201" s="7"/>
      <c r="E201" s="7"/>
      <c r="F201" s="7"/>
      <c r="G201" s="7"/>
    </row>
    <row r="202" spans="3:7" ht="14.25" customHeight="1">
      <c r="C202" s="7"/>
      <c r="D202" s="7"/>
      <c r="E202" s="7"/>
      <c r="F202" s="7"/>
      <c r="G202" s="7"/>
    </row>
    <row r="203" spans="3:7" ht="14.25" customHeight="1">
      <c r="C203" s="7"/>
      <c r="D203" s="7"/>
      <c r="E203" s="7"/>
      <c r="F203" s="7"/>
      <c r="G203" s="7"/>
    </row>
    <row r="204" spans="3:7" ht="14.25" customHeight="1">
      <c r="C204" s="7"/>
      <c r="D204" s="7"/>
      <c r="E204" s="7"/>
      <c r="F204" s="7"/>
      <c r="G204" s="7"/>
    </row>
    <row r="205" spans="3:7" ht="14.25" customHeight="1">
      <c r="C205" s="7"/>
      <c r="D205" s="7"/>
      <c r="E205" s="7"/>
      <c r="F205" s="7"/>
      <c r="G205" s="7"/>
    </row>
    <row r="206" spans="3:7" ht="14.25" customHeight="1">
      <c r="C206" s="7"/>
      <c r="D206" s="7"/>
      <c r="E206" s="7"/>
      <c r="F206" s="7"/>
      <c r="G206" s="7"/>
    </row>
    <row r="207" spans="3:7" ht="14.25" customHeight="1">
      <c r="C207" s="7"/>
      <c r="D207" s="7"/>
      <c r="E207" s="7"/>
      <c r="F207" s="7"/>
      <c r="G207" s="7"/>
    </row>
    <row r="208" spans="3:7" ht="14.25" customHeight="1">
      <c r="C208" s="7"/>
      <c r="D208" s="7"/>
      <c r="E208" s="7"/>
      <c r="F208" s="7"/>
      <c r="G208" s="7"/>
    </row>
    <row r="209" spans="3:7" ht="14.25" customHeight="1">
      <c r="C209" s="7"/>
      <c r="D209" s="7"/>
      <c r="E209" s="7"/>
      <c r="F209" s="7"/>
      <c r="G209" s="7"/>
    </row>
    <row r="210" spans="3:7" ht="14.25" customHeight="1">
      <c r="C210" s="7"/>
      <c r="D210" s="7"/>
      <c r="E210" s="7"/>
      <c r="F210" s="7"/>
      <c r="G210" s="7"/>
    </row>
    <row r="211" spans="3:7" ht="14.25" customHeight="1">
      <c r="C211" s="7"/>
      <c r="D211" s="7"/>
      <c r="E211" s="7"/>
      <c r="F211" s="7"/>
      <c r="G211" s="7"/>
    </row>
    <row r="212" spans="3:7" ht="14.25" customHeight="1">
      <c r="C212" s="7"/>
      <c r="D212" s="7"/>
      <c r="E212" s="7"/>
      <c r="F212" s="7"/>
      <c r="G212" s="7"/>
    </row>
    <row r="213" spans="3:7" ht="14.25" customHeight="1">
      <c r="C213" s="7"/>
      <c r="D213" s="7"/>
      <c r="E213" s="7"/>
      <c r="F213" s="7"/>
      <c r="G213" s="7"/>
    </row>
    <row r="214" spans="3:7" ht="14.25" customHeight="1">
      <c r="C214" s="7"/>
      <c r="D214" s="7"/>
      <c r="E214" s="7"/>
      <c r="F214" s="7"/>
      <c r="G214" s="7"/>
    </row>
    <row r="215" spans="3:7" ht="14.25" customHeight="1">
      <c r="C215" s="7"/>
      <c r="D215" s="7"/>
      <c r="E215" s="7"/>
      <c r="F215" s="7"/>
      <c r="G215" s="7"/>
    </row>
    <row r="216" spans="3:7" ht="14.25" customHeight="1">
      <c r="C216" s="7"/>
      <c r="D216" s="7"/>
      <c r="E216" s="7"/>
      <c r="F216" s="7"/>
      <c r="G216" s="7"/>
    </row>
    <row r="217" spans="3:7" ht="14.25" customHeight="1">
      <c r="C217" s="7"/>
      <c r="D217" s="7"/>
      <c r="E217" s="7"/>
      <c r="F217" s="7"/>
      <c r="G217" s="7"/>
    </row>
    <row r="218" spans="3:7" ht="14.25" customHeight="1">
      <c r="C218" s="7"/>
      <c r="D218" s="7"/>
      <c r="E218" s="7"/>
      <c r="F218" s="7"/>
      <c r="G218" s="7"/>
    </row>
    <row r="219" spans="3:7" ht="14.25" customHeight="1">
      <c r="C219" s="7"/>
      <c r="D219" s="7"/>
      <c r="E219" s="7"/>
      <c r="F219" s="7"/>
      <c r="G219" s="7"/>
    </row>
    <row r="220" spans="3:7" ht="14.25" customHeight="1">
      <c r="C220" s="7"/>
      <c r="D220" s="7"/>
      <c r="E220" s="7"/>
      <c r="F220" s="7"/>
      <c r="G220" s="7"/>
    </row>
    <row r="221" spans="3:7" ht="14.25" customHeight="1">
      <c r="C221" s="7"/>
      <c r="D221" s="7"/>
      <c r="E221" s="7"/>
      <c r="F221" s="7"/>
      <c r="G221" s="7"/>
    </row>
    <row r="222" spans="3:7" ht="14.25" customHeight="1">
      <c r="C222" s="7"/>
      <c r="D222" s="7"/>
      <c r="E222" s="7"/>
      <c r="F222" s="7"/>
      <c r="G222" s="7"/>
    </row>
    <row r="223" spans="3:7" ht="14.25" customHeight="1">
      <c r="C223" s="7"/>
      <c r="D223" s="7"/>
      <c r="E223" s="7"/>
      <c r="F223" s="7"/>
      <c r="G223" s="7"/>
    </row>
    <row r="224" spans="3:7" ht="14.25" customHeight="1">
      <c r="C224" s="7"/>
      <c r="D224" s="7"/>
      <c r="E224" s="7"/>
      <c r="F224" s="7"/>
      <c r="G224" s="7"/>
    </row>
    <row r="225" spans="3:7" ht="14.25" customHeight="1">
      <c r="C225" s="7"/>
      <c r="D225" s="7"/>
      <c r="E225" s="7"/>
      <c r="F225" s="7"/>
      <c r="G225" s="7"/>
    </row>
    <row r="226" spans="3:7" ht="14.25" customHeight="1">
      <c r="C226" s="7"/>
      <c r="D226" s="7"/>
      <c r="E226" s="7"/>
      <c r="F226" s="7"/>
      <c r="G226" s="7"/>
    </row>
    <row r="227" spans="3:7" ht="14.25" customHeight="1">
      <c r="C227" s="7"/>
      <c r="D227" s="7"/>
      <c r="E227" s="7"/>
      <c r="F227" s="7"/>
      <c r="G227" s="7"/>
    </row>
    <row r="228" spans="3:7" ht="14.25" customHeight="1">
      <c r="C228" s="7"/>
      <c r="D228" s="7"/>
      <c r="E228" s="7"/>
      <c r="F228" s="7"/>
      <c r="G228" s="7"/>
    </row>
    <row r="229" spans="3:7" ht="14.25" customHeight="1">
      <c r="C229" s="7"/>
      <c r="D229" s="7"/>
      <c r="E229" s="7"/>
      <c r="F229" s="7"/>
      <c r="G229" s="7"/>
    </row>
    <row r="230" spans="3:7" ht="14.25" customHeight="1">
      <c r="C230" s="7"/>
      <c r="D230" s="7"/>
      <c r="E230" s="7"/>
      <c r="F230" s="7"/>
      <c r="G230" s="7"/>
    </row>
    <row r="231" spans="3:7" ht="14.25" customHeight="1">
      <c r="C231" s="7"/>
      <c r="D231" s="7"/>
      <c r="E231" s="7"/>
      <c r="F231" s="7"/>
      <c r="G231" s="7"/>
    </row>
    <row r="232" spans="3:7" ht="14.25" customHeight="1">
      <c r="C232" s="7"/>
      <c r="D232" s="7"/>
      <c r="E232" s="7"/>
      <c r="F232" s="7"/>
      <c r="G232" s="7"/>
    </row>
    <row r="233" spans="3:7" ht="14.25" customHeight="1">
      <c r="C233" s="7"/>
      <c r="D233" s="7"/>
      <c r="E233" s="7"/>
      <c r="F233" s="7"/>
      <c r="G233" s="7"/>
    </row>
    <row r="234" spans="3:7" ht="14.25" customHeight="1">
      <c r="C234" s="7"/>
      <c r="D234" s="7"/>
      <c r="E234" s="7"/>
      <c r="F234" s="7"/>
      <c r="G234" s="7"/>
    </row>
    <row r="235" spans="3:7" ht="14.25" customHeight="1">
      <c r="C235" s="7"/>
      <c r="D235" s="7"/>
      <c r="E235" s="7"/>
      <c r="F235" s="7"/>
      <c r="G235" s="7"/>
    </row>
    <row r="236" spans="3:7" ht="14.25" customHeight="1">
      <c r="C236" s="7"/>
      <c r="D236" s="7"/>
      <c r="E236" s="7"/>
      <c r="F236" s="7"/>
      <c r="G236" s="7"/>
    </row>
    <row r="237" spans="3:7" ht="14.25" customHeight="1">
      <c r="C237" s="7"/>
      <c r="D237" s="7"/>
      <c r="E237" s="7"/>
      <c r="F237" s="7"/>
      <c r="G237" s="7"/>
    </row>
    <row r="238" spans="3:7" ht="14.25" customHeight="1">
      <c r="C238" s="7"/>
      <c r="D238" s="7"/>
      <c r="E238" s="7"/>
      <c r="F238" s="7"/>
      <c r="G238" s="7"/>
    </row>
    <row r="239" spans="3:7" ht="14.25" customHeight="1">
      <c r="C239" s="7"/>
      <c r="D239" s="7"/>
      <c r="E239" s="7"/>
      <c r="F239" s="7"/>
      <c r="G239" s="7"/>
    </row>
    <row r="240" spans="3:7" ht="14.25" customHeight="1">
      <c r="C240" s="7"/>
      <c r="D240" s="7"/>
      <c r="E240" s="7"/>
      <c r="F240" s="7"/>
      <c r="G240" s="7"/>
    </row>
    <row r="241" spans="3:7" ht="14.25" customHeight="1">
      <c r="C241" s="7"/>
      <c r="D241" s="7"/>
      <c r="E241" s="7"/>
      <c r="F241" s="7"/>
      <c r="G241" s="7"/>
    </row>
    <row r="242" spans="3:7" ht="14.25" customHeight="1">
      <c r="C242" s="7"/>
      <c r="D242" s="7"/>
      <c r="E242" s="7"/>
      <c r="F242" s="7"/>
      <c r="G242" s="7"/>
    </row>
    <row r="243" spans="3:7" ht="14.25" customHeight="1">
      <c r="C243" s="7"/>
      <c r="D243" s="7"/>
      <c r="E243" s="7"/>
      <c r="F243" s="7"/>
      <c r="G243" s="7"/>
    </row>
    <row r="244" spans="3:7" ht="14.25" customHeight="1">
      <c r="C244" s="7"/>
      <c r="D244" s="7"/>
      <c r="E244" s="7"/>
      <c r="F244" s="7"/>
      <c r="G244" s="7"/>
    </row>
    <row r="245" spans="3:7" ht="14.25" customHeight="1">
      <c r="C245" s="7"/>
      <c r="D245" s="7"/>
      <c r="E245" s="7"/>
      <c r="F245" s="7"/>
      <c r="G245" s="7"/>
    </row>
    <row r="246" spans="3:7" ht="14.25" customHeight="1">
      <c r="C246" s="7"/>
      <c r="D246" s="7"/>
      <c r="E246" s="7"/>
      <c r="F246" s="7"/>
      <c r="G246" s="7"/>
    </row>
    <row r="247" spans="3:7" ht="14.25" customHeight="1">
      <c r="C247" s="7"/>
      <c r="D247" s="7"/>
      <c r="E247" s="7"/>
      <c r="F247" s="7"/>
      <c r="G247" s="7"/>
    </row>
    <row r="248" spans="3:7" ht="14.25" customHeight="1">
      <c r="C248" s="7"/>
      <c r="D248" s="7"/>
      <c r="E248" s="7"/>
      <c r="F248" s="7"/>
      <c r="G248" s="7"/>
    </row>
    <row r="249" spans="3:7" ht="14.25" customHeight="1">
      <c r="C249" s="7"/>
      <c r="D249" s="7"/>
      <c r="E249" s="7"/>
      <c r="F249" s="7"/>
      <c r="G249" s="7"/>
    </row>
    <row r="250" spans="3:7" ht="14.25" customHeight="1">
      <c r="C250" s="7"/>
      <c r="D250" s="7"/>
      <c r="E250" s="7"/>
      <c r="F250" s="7"/>
      <c r="G250" s="7"/>
    </row>
    <row r="251" spans="3:7" ht="14.25" customHeight="1">
      <c r="C251" s="7"/>
      <c r="D251" s="7"/>
      <c r="E251" s="7"/>
      <c r="F251" s="7"/>
      <c r="G251" s="7"/>
    </row>
    <row r="252" spans="3:7" ht="14.25" customHeight="1">
      <c r="C252" s="7"/>
      <c r="D252" s="7"/>
      <c r="E252" s="7"/>
      <c r="F252" s="7"/>
      <c r="G252" s="7"/>
    </row>
    <row r="253" spans="3:7" ht="14.25" customHeight="1">
      <c r="C253" s="7"/>
      <c r="D253" s="7"/>
      <c r="E253" s="7"/>
      <c r="F253" s="7"/>
      <c r="G253" s="7"/>
    </row>
    <row r="254" spans="3:7" ht="14.25" customHeight="1">
      <c r="C254" s="7"/>
      <c r="D254" s="7"/>
      <c r="E254" s="7"/>
      <c r="F254" s="7"/>
      <c r="G254" s="7"/>
    </row>
    <row r="255" spans="3:7" ht="14.25" customHeight="1">
      <c r="C255" s="7"/>
      <c r="D255" s="7"/>
      <c r="E255" s="7"/>
      <c r="F255" s="7"/>
      <c r="G255" s="7"/>
    </row>
    <row r="256" spans="3:7" ht="14.25" customHeight="1">
      <c r="C256" s="7"/>
      <c r="D256" s="7"/>
      <c r="E256" s="7"/>
      <c r="F256" s="7"/>
      <c r="G256" s="7"/>
    </row>
    <row r="257" spans="3:7" ht="14.25" customHeight="1">
      <c r="C257" s="7"/>
      <c r="D257" s="7"/>
      <c r="E257" s="7"/>
      <c r="F257" s="7"/>
      <c r="G257" s="7"/>
    </row>
    <row r="258" spans="3:7" ht="14.25" customHeight="1">
      <c r="C258" s="7"/>
      <c r="D258" s="7"/>
      <c r="E258" s="7"/>
      <c r="F258" s="7"/>
      <c r="G258" s="7"/>
    </row>
    <row r="259" spans="3:7" ht="14.25" customHeight="1">
      <c r="C259" s="7"/>
      <c r="D259" s="7"/>
      <c r="E259" s="7"/>
      <c r="F259" s="7"/>
      <c r="G259" s="7"/>
    </row>
    <row r="260" spans="3:7" ht="14.25" customHeight="1">
      <c r="C260" s="7"/>
      <c r="D260" s="7"/>
      <c r="E260" s="7"/>
      <c r="F260" s="7"/>
      <c r="G260" s="7"/>
    </row>
    <row r="261" spans="3:7" ht="14.25" customHeight="1">
      <c r="C261" s="7"/>
      <c r="D261" s="7"/>
      <c r="E261" s="7"/>
      <c r="F261" s="7"/>
      <c r="G261" s="7"/>
    </row>
    <row r="262" spans="3:7" ht="14.25" customHeight="1">
      <c r="C262" s="7"/>
      <c r="D262" s="7"/>
      <c r="E262" s="7"/>
      <c r="F262" s="7"/>
      <c r="G262" s="7"/>
    </row>
    <row r="263" spans="3:7" ht="14.25" customHeight="1">
      <c r="C263" s="7"/>
      <c r="D263" s="7"/>
      <c r="E263" s="7"/>
      <c r="F263" s="7"/>
      <c r="G263" s="7"/>
    </row>
    <row r="264" spans="3:7" ht="14.25" customHeight="1">
      <c r="C264" s="7"/>
      <c r="D264" s="7"/>
      <c r="E264" s="7"/>
      <c r="F264" s="7"/>
      <c r="G264" s="7"/>
    </row>
    <row r="265" spans="3:7" ht="14.25" customHeight="1">
      <c r="C265" s="7"/>
      <c r="D265" s="7"/>
      <c r="E265" s="7"/>
      <c r="F265" s="7"/>
      <c r="G265" s="7"/>
    </row>
    <row r="266" spans="3:7" ht="14.25" customHeight="1">
      <c r="C266" s="7"/>
      <c r="D266" s="7"/>
      <c r="E266" s="7"/>
      <c r="F266" s="7"/>
      <c r="G266" s="7"/>
    </row>
    <row r="267" spans="3:7" ht="14.25" customHeight="1">
      <c r="C267" s="7"/>
      <c r="D267" s="7"/>
      <c r="E267" s="7"/>
      <c r="F267" s="7"/>
      <c r="G267" s="7"/>
    </row>
    <row r="268" spans="3:7" ht="14.25" customHeight="1">
      <c r="C268" s="7"/>
      <c r="D268" s="7"/>
      <c r="E268" s="7"/>
      <c r="F268" s="7"/>
      <c r="G268" s="7"/>
    </row>
    <row r="269" spans="3:7" ht="14.25" customHeight="1">
      <c r="C269" s="7"/>
      <c r="D269" s="7"/>
      <c r="E269" s="7"/>
      <c r="F269" s="7"/>
      <c r="G269" s="7"/>
    </row>
    <row r="270" spans="3:7" ht="14.25" customHeight="1">
      <c r="C270" s="7"/>
      <c r="D270" s="7"/>
      <c r="E270" s="7"/>
      <c r="F270" s="7"/>
      <c r="G270" s="7"/>
    </row>
    <row r="271" spans="3:7" ht="14.25" customHeight="1">
      <c r="C271" s="7"/>
      <c r="D271" s="7"/>
      <c r="E271" s="7"/>
      <c r="F271" s="7"/>
      <c r="G271" s="7"/>
    </row>
    <row r="272" spans="3:7" ht="14.25" customHeight="1">
      <c r="C272" s="7"/>
      <c r="D272" s="7"/>
      <c r="E272" s="7"/>
      <c r="F272" s="7"/>
      <c r="G272" s="7"/>
    </row>
    <row r="273" spans="3:7" ht="14.25" customHeight="1">
      <c r="C273" s="7"/>
      <c r="D273" s="7"/>
      <c r="E273" s="7"/>
      <c r="F273" s="7"/>
      <c r="G273" s="7"/>
    </row>
    <row r="274" spans="3:7" ht="14.25" customHeight="1">
      <c r="C274" s="7"/>
      <c r="D274" s="7"/>
      <c r="E274" s="7"/>
      <c r="F274" s="7"/>
      <c r="G274" s="7"/>
    </row>
    <row r="275" spans="3:7" ht="14.25" customHeight="1">
      <c r="C275" s="7"/>
      <c r="D275" s="7"/>
      <c r="E275" s="7"/>
      <c r="F275" s="7"/>
      <c r="G275" s="7"/>
    </row>
    <row r="276" spans="3:7" ht="14.25" customHeight="1">
      <c r="C276" s="7"/>
      <c r="D276" s="7"/>
      <c r="E276" s="7"/>
      <c r="F276" s="7"/>
      <c r="G276" s="7"/>
    </row>
    <row r="277" spans="3:7" ht="14.25" customHeight="1">
      <c r="C277" s="7"/>
      <c r="D277" s="7"/>
      <c r="E277" s="7"/>
      <c r="F277" s="7"/>
      <c r="G277" s="7"/>
    </row>
    <row r="278" spans="3:7" ht="14.25" customHeight="1">
      <c r="C278" s="7"/>
      <c r="D278" s="7"/>
      <c r="E278" s="7"/>
      <c r="F278" s="7"/>
      <c r="G278" s="7"/>
    </row>
    <row r="279" spans="3:7" ht="14.25" customHeight="1">
      <c r="C279" s="7"/>
      <c r="D279" s="7"/>
      <c r="E279" s="7"/>
      <c r="F279" s="7"/>
      <c r="G279" s="7"/>
    </row>
    <row r="280" spans="3:7" ht="14.25" customHeight="1">
      <c r="C280" s="7"/>
      <c r="D280" s="7"/>
      <c r="E280" s="7"/>
      <c r="F280" s="7"/>
      <c r="G280" s="7"/>
    </row>
    <row r="281" spans="3:7" ht="14.25" customHeight="1">
      <c r="C281" s="7"/>
      <c r="D281" s="7"/>
      <c r="E281" s="7"/>
      <c r="F281" s="7"/>
      <c r="G281" s="7"/>
    </row>
    <row r="282" spans="3:7" ht="14.25" customHeight="1">
      <c r="C282" s="7"/>
      <c r="D282" s="7"/>
      <c r="E282" s="7"/>
      <c r="F282" s="7"/>
      <c r="G282" s="7"/>
    </row>
    <row r="283" spans="3:7" ht="14.25" customHeight="1">
      <c r="C283" s="7"/>
      <c r="D283" s="7"/>
      <c r="E283" s="7"/>
      <c r="F283" s="7"/>
      <c r="G283" s="7"/>
    </row>
    <row r="284" spans="3:7" ht="14.25" customHeight="1">
      <c r="C284" s="7"/>
      <c r="D284" s="7"/>
      <c r="E284" s="7"/>
      <c r="F284" s="7"/>
      <c r="G284" s="7"/>
    </row>
    <row r="285" spans="3:7" ht="14.25" customHeight="1">
      <c r="C285" s="7"/>
      <c r="D285" s="7"/>
      <c r="E285" s="7"/>
      <c r="F285" s="7"/>
      <c r="G285" s="7"/>
    </row>
    <row r="286" spans="3:7" ht="14.25" customHeight="1">
      <c r="C286" s="7"/>
      <c r="D286" s="7"/>
      <c r="E286" s="7"/>
      <c r="F286" s="7"/>
      <c r="G286" s="7"/>
    </row>
    <row r="287" spans="3:7" ht="14.25" customHeight="1">
      <c r="C287" s="7"/>
      <c r="D287" s="7"/>
      <c r="E287" s="7"/>
      <c r="F287" s="7"/>
      <c r="G287" s="7"/>
    </row>
    <row r="288" spans="3:7" ht="14.25" customHeight="1">
      <c r="C288" s="7"/>
      <c r="D288" s="7"/>
      <c r="E288" s="7"/>
      <c r="F288" s="7"/>
      <c r="G288" s="7"/>
    </row>
    <row r="289" spans="3:7" ht="14.25" customHeight="1">
      <c r="C289" s="7"/>
      <c r="D289" s="7"/>
      <c r="E289" s="7"/>
      <c r="F289" s="7"/>
      <c r="G289" s="7"/>
    </row>
    <row r="290" spans="3:7" ht="14.25" customHeight="1">
      <c r="C290" s="7"/>
      <c r="D290" s="7"/>
      <c r="E290" s="7"/>
      <c r="F290" s="7"/>
      <c r="G290" s="7"/>
    </row>
    <row r="291" spans="3:7" ht="14.25" customHeight="1">
      <c r="C291" s="7"/>
      <c r="D291" s="7"/>
      <c r="E291" s="7"/>
      <c r="F291" s="7"/>
      <c r="G291" s="7"/>
    </row>
    <row r="292" spans="3:7" ht="14.25" customHeight="1">
      <c r="C292" s="7"/>
      <c r="D292" s="7"/>
      <c r="E292" s="7"/>
      <c r="F292" s="7"/>
      <c r="G292" s="7"/>
    </row>
    <row r="293" spans="3:7" ht="14.25" customHeight="1">
      <c r="C293" s="7"/>
      <c r="D293" s="7"/>
      <c r="E293" s="7"/>
      <c r="F293" s="7"/>
      <c r="G293" s="7"/>
    </row>
    <row r="294" spans="3:7" ht="14.25" customHeight="1">
      <c r="C294" s="7"/>
      <c r="D294" s="7"/>
      <c r="E294" s="7"/>
      <c r="F294" s="7"/>
      <c r="G294" s="7"/>
    </row>
    <row r="295" spans="3:7" ht="14.25" customHeight="1">
      <c r="C295" s="7"/>
      <c r="D295" s="7"/>
      <c r="E295" s="7"/>
      <c r="F295" s="7"/>
      <c r="G295" s="7"/>
    </row>
    <row r="296" spans="3:7" ht="14.25" customHeight="1">
      <c r="C296" s="7"/>
      <c r="D296" s="7"/>
      <c r="E296" s="7"/>
      <c r="F296" s="7"/>
      <c r="G296" s="7"/>
    </row>
    <row r="297" spans="3:7" ht="14.25" customHeight="1">
      <c r="C297" s="7"/>
      <c r="D297" s="7"/>
      <c r="E297" s="7"/>
      <c r="F297" s="7"/>
      <c r="G297" s="7"/>
    </row>
    <row r="298" spans="3:7" ht="14.25" customHeight="1">
      <c r="C298" s="7"/>
      <c r="D298" s="7"/>
      <c r="E298" s="7"/>
      <c r="F298" s="7"/>
      <c r="G298" s="7"/>
    </row>
    <row r="299" spans="3:7" ht="14.25" customHeight="1">
      <c r="C299" s="7"/>
      <c r="D299" s="7"/>
      <c r="E299" s="7"/>
      <c r="F299" s="7"/>
      <c r="G299" s="7"/>
    </row>
    <row r="300" spans="3:7" ht="14.25" customHeight="1">
      <c r="C300" s="7"/>
      <c r="D300" s="7"/>
      <c r="E300" s="7"/>
      <c r="F300" s="7"/>
      <c r="G300" s="7"/>
    </row>
    <row r="301" spans="3:7" ht="14.25" customHeight="1">
      <c r="C301" s="7"/>
      <c r="D301" s="7"/>
      <c r="E301" s="7"/>
      <c r="F301" s="7"/>
      <c r="G301" s="7"/>
    </row>
    <row r="302" spans="3:7" ht="14.25" customHeight="1">
      <c r="C302" s="7"/>
      <c r="D302" s="7"/>
      <c r="E302" s="7"/>
      <c r="F302" s="7"/>
      <c r="G302" s="7"/>
    </row>
    <row r="303" spans="3:7" ht="14.25" customHeight="1">
      <c r="C303" s="7"/>
      <c r="D303" s="7"/>
      <c r="E303" s="7"/>
      <c r="F303" s="7"/>
      <c r="G303" s="7"/>
    </row>
    <row r="304" spans="3:7" ht="14.25" customHeight="1">
      <c r="C304" s="7"/>
      <c r="D304" s="7"/>
      <c r="E304" s="7"/>
      <c r="F304" s="7"/>
      <c r="G304" s="7"/>
    </row>
    <row r="305" spans="3:7" ht="14.25" customHeight="1">
      <c r="C305" s="7"/>
      <c r="D305" s="7"/>
      <c r="E305" s="7"/>
      <c r="F305" s="7"/>
      <c r="G305" s="7"/>
    </row>
    <row r="306" spans="3:7" ht="14.25" customHeight="1">
      <c r="C306" s="7"/>
      <c r="D306" s="7"/>
      <c r="E306" s="7"/>
      <c r="F306" s="7"/>
      <c r="G306" s="7"/>
    </row>
    <row r="307" spans="3:7" ht="14.25" customHeight="1">
      <c r="C307" s="7"/>
      <c r="D307" s="7"/>
      <c r="E307" s="7"/>
      <c r="F307" s="7"/>
      <c r="G307" s="7"/>
    </row>
    <row r="308" spans="3:7" ht="14.25" customHeight="1">
      <c r="C308" s="7"/>
      <c r="D308" s="7"/>
      <c r="E308" s="7"/>
      <c r="F308" s="7"/>
      <c r="G308" s="7"/>
    </row>
    <row r="309" spans="3:7" ht="14.25" customHeight="1">
      <c r="C309" s="7"/>
      <c r="D309" s="7"/>
      <c r="E309" s="7"/>
      <c r="F309" s="7"/>
      <c r="G309" s="7"/>
    </row>
    <row r="310" spans="3:7" ht="14.25" customHeight="1">
      <c r="C310" s="7"/>
      <c r="D310" s="7"/>
      <c r="E310" s="7"/>
      <c r="F310" s="7"/>
      <c r="G310" s="7"/>
    </row>
    <row r="311" spans="3:7" ht="14.25" customHeight="1">
      <c r="C311" s="7"/>
      <c r="D311" s="7"/>
      <c r="E311" s="7"/>
      <c r="F311" s="7"/>
      <c r="G311" s="7"/>
    </row>
    <row r="312" spans="3:7" ht="14.25" customHeight="1">
      <c r="C312" s="7"/>
      <c r="D312" s="7"/>
      <c r="E312" s="7"/>
      <c r="F312" s="7"/>
      <c r="G312" s="7"/>
    </row>
    <row r="313" spans="3:7" ht="14.25" customHeight="1">
      <c r="C313" s="7"/>
      <c r="D313" s="7"/>
      <c r="E313" s="7"/>
      <c r="F313" s="7"/>
      <c r="G313" s="7"/>
    </row>
    <row r="314" spans="3:7" ht="14.25" customHeight="1">
      <c r="C314" s="7"/>
      <c r="D314" s="7"/>
      <c r="E314" s="7"/>
      <c r="F314" s="7"/>
      <c r="G314" s="7"/>
    </row>
    <row r="315" spans="3:7" ht="14.25" customHeight="1">
      <c r="C315" s="7"/>
      <c r="D315" s="7"/>
      <c r="E315" s="7"/>
      <c r="F315" s="7"/>
      <c r="G315" s="7"/>
    </row>
    <row r="316" spans="3:7" ht="14.25" customHeight="1">
      <c r="C316" s="7"/>
      <c r="D316" s="7"/>
      <c r="E316" s="7"/>
      <c r="F316" s="7"/>
      <c r="G316" s="7"/>
    </row>
    <row r="317" spans="3:7" ht="14.25" customHeight="1">
      <c r="C317" s="7"/>
      <c r="D317" s="7"/>
      <c r="E317" s="7"/>
      <c r="F317" s="7"/>
      <c r="G317" s="7"/>
    </row>
    <row r="318" spans="3:7" ht="14.25" customHeight="1">
      <c r="C318" s="7"/>
      <c r="D318" s="7"/>
      <c r="E318" s="7"/>
      <c r="F318" s="7"/>
      <c r="G318" s="7"/>
    </row>
    <row r="319" spans="3:7" ht="14.25" customHeight="1">
      <c r="C319" s="7"/>
      <c r="D319" s="7"/>
      <c r="E319" s="7"/>
      <c r="F319" s="7"/>
      <c r="G319" s="7"/>
    </row>
    <row r="320" spans="3:7" ht="14.25" customHeight="1">
      <c r="C320" s="7"/>
      <c r="D320" s="7"/>
      <c r="E320" s="7"/>
      <c r="F320" s="7"/>
      <c r="G320" s="7"/>
    </row>
    <row r="321" spans="3:7" ht="14.25" customHeight="1">
      <c r="C321" s="7"/>
      <c r="D321" s="7"/>
      <c r="E321" s="7"/>
      <c r="F321" s="7"/>
      <c r="G321" s="7"/>
    </row>
    <row r="322" spans="3:7" ht="14.25" customHeight="1">
      <c r="C322" s="7"/>
      <c r="D322" s="7"/>
      <c r="E322" s="7"/>
      <c r="F322" s="7"/>
      <c r="G322" s="7"/>
    </row>
    <row r="323" spans="3:7" ht="14.25" customHeight="1">
      <c r="C323" s="7"/>
      <c r="D323" s="7"/>
      <c r="E323" s="7"/>
      <c r="F323" s="7"/>
      <c r="G323" s="7"/>
    </row>
    <row r="324" spans="3:7" ht="14.25" customHeight="1">
      <c r="C324" s="7"/>
      <c r="D324" s="7"/>
      <c r="E324" s="7"/>
      <c r="F324" s="7"/>
      <c r="G324" s="7"/>
    </row>
    <row r="325" spans="3:7" ht="14.25" customHeight="1">
      <c r="C325" s="7"/>
      <c r="D325" s="7"/>
      <c r="E325" s="7"/>
      <c r="F325" s="7"/>
      <c r="G325" s="7"/>
    </row>
    <row r="326" spans="3:7" ht="14.25" customHeight="1">
      <c r="C326" s="7"/>
      <c r="D326" s="7"/>
      <c r="E326" s="7"/>
      <c r="F326" s="7"/>
      <c r="G326" s="7"/>
    </row>
    <row r="327" spans="3:7" ht="14.25" customHeight="1">
      <c r="C327" s="7"/>
      <c r="D327" s="7"/>
      <c r="E327" s="7"/>
      <c r="F327" s="7"/>
      <c r="G327" s="7"/>
    </row>
    <row r="328" spans="3:7" ht="14.25" customHeight="1">
      <c r="C328" s="7"/>
      <c r="D328" s="7"/>
      <c r="E328" s="7"/>
      <c r="F328" s="7"/>
      <c r="G328" s="7"/>
    </row>
    <row r="329" spans="3:7" ht="14.25" customHeight="1">
      <c r="C329" s="7"/>
      <c r="D329" s="7"/>
      <c r="E329" s="7"/>
      <c r="F329" s="7"/>
      <c r="G329" s="7"/>
    </row>
    <row r="330" spans="3:7" ht="14.25" customHeight="1">
      <c r="C330" s="7"/>
      <c r="D330" s="7"/>
      <c r="E330" s="7"/>
      <c r="F330" s="7"/>
      <c r="G330" s="7"/>
    </row>
    <row r="331" spans="3:7" ht="14.25" customHeight="1">
      <c r="C331" s="7"/>
      <c r="D331" s="7"/>
      <c r="E331" s="7"/>
      <c r="F331" s="7"/>
      <c r="G331" s="7"/>
    </row>
    <row r="332" spans="3:7" ht="14.25" customHeight="1">
      <c r="C332" s="7"/>
      <c r="D332" s="7"/>
      <c r="E332" s="7"/>
      <c r="F332" s="7"/>
      <c r="G332" s="7"/>
    </row>
    <row r="333" spans="3:7" ht="14.25" customHeight="1">
      <c r="C333" s="7"/>
      <c r="D333" s="7"/>
      <c r="E333" s="7"/>
      <c r="F333" s="7"/>
      <c r="G333" s="7"/>
    </row>
    <row r="334" spans="3:7" ht="14.25" customHeight="1">
      <c r="C334" s="7"/>
      <c r="D334" s="7"/>
      <c r="E334" s="7"/>
      <c r="F334" s="7"/>
      <c r="G334" s="7"/>
    </row>
    <row r="335" spans="3:7" ht="14.25" customHeight="1">
      <c r="C335" s="7"/>
      <c r="D335" s="7"/>
      <c r="E335" s="7"/>
      <c r="F335" s="7"/>
      <c r="G335" s="7"/>
    </row>
    <row r="336" spans="3:7" ht="14.25" customHeight="1">
      <c r="C336" s="7"/>
      <c r="D336" s="7"/>
      <c r="E336" s="7"/>
      <c r="F336" s="7"/>
      <c r="G336" s="7"/>
    </row>
    <row r="337" spans="3:7" ht="14.25" customHeight="1">
      <c r="C337" s="7"/>
      <c r="D337" s="7"/>
      <c r="E337" s="7"/>
      <c r="F337" s="7"/>
      <c r="G337" s="7"/>
    </row>
    <row r="338" spans="3:7" ht="14.25" customHeight="1">
      <c r="C338" s="7"/>
      <c r="D338" s="7"/>
      <c r="E338" s="7"/>
      <c r="F338" s="7"/>
      <c r="G338" s="7"/>
    </row>
    <row r="339" spans="3:7" ht="14.25" customHeight="1">
      <c r="C339" s="7"/>
      <c r="D339" s="7"/>
      <c r="E339" s="7"/>
      <c r="F339" s="7"/>
      <c r="G339" s="7"/>
    </row>
    <row r="340" spans="3:7" ht="14.25" customHeight="1">
      <c r="C340" s="7"/>
      <c r="D340" s="7"/>
      <c r="E340" s="7"/>
      <c r="F340" s="7"/>
      <c r="G340" s="7"/>
    </row>
    <row r="341" spans="3:7" ht="14.25" customHeight="1">
      <c r="C341" s="7"/>
      <c r="D341" s="7"/>
      <c r="E341" s="7"/>
      <c r="F341" s="7"/>
      <c r="G341" s="7"/>
    </row>
    <row r="342" spans="3:7" ht="14.25" customHeight="1">
      <c r="C342" s="7"/>
      <c r="D342" s="7"/>
      <c r="E342" s="7"/>
      <c r="F342" s="7"/>
      <c r="G342" s="7"/>
    </row>
    <row r="343" spans="3:7" ht="14.25" customHeight="1">
      <c r="C343" s="7"/>
      <c r="D343" s="7"/>
      <c r="E343" s="7"/>
      <c r="F343" s="7"/>
      <c r="G343" s="7"/>
    </row>
    <row r="344" spans="3:7" ht="14.25" customHeight="1">
      <c r="C344" s="7"/>
      <c r="D344" s="7"/>
      <c r="E344" s="7"/>
      <c r="F344" s="7"/>
      <c r="G344" s="7"/>
    </row>
    <row r="345" spans="3:7" ht="14.25" customHeight="1">
      <c r="C345" s="7"/>
      <c r="D345" s="7"/>
      <c r="E345" s="7"/>
      <c r="F345" s="7"/>
      <c r="G345" s="7"/>
    </row>
    <row r="346" spans="3:7" ht="14.25" customHeight="1">
      <c r="C346" s="7"/>
      <c r="D346" s="7"/>
      <c r="E346" s="7"/>
      <c r="F346" s="7"/>
      <c r="G346" s="7"/>
    </row>
    <row r="347" spans="3:7" ht="14.25" customHeight="1">
      <c r="C347" s="7"/>
      <c r="D347" s="7"/>
      <c r="E347" s="7"/>
      <c r="F347" s="7"/>
      <c r="G347" s="7"/>
    </row>
    <row r="348" spans="3:7" ht="14.25" customHeight="1">
      <c r="C348" s="7"/>
      <c r="D348" s="7"/>
      <c r="E348" s="7"/>
      <c r="F348" s="7"/>
      <c r="G348" s="7"/>
    </row>
    <row r="349" spans="3:7" ht="14.25" customHeight="1">
      <c r="C349" s="7"/>
      <c r="D349" s="7"/>
      <c r="E349" s="7"/>
      <c r="F349" s="7"/>
      <c r="G349" s="7"/>
    </row>
    <row r="350" spans="3:7" ht="14.25" customHeight="1">
      <c r="C350" s="7"/>
      <c r="D350" s="7"/>
      <c r="E350" s="7"/>
      <c r="F350" s="7"/>
      <c r="G350" s="7"/>
    </row>
    <row r="351" spans="3:7" ht="14.25" customHeight="1">
      <c r="C351" s="7"/>
      <c r="D351" s="7"/>
      <c r="E351" s="7"/>
      <c r="F351" s="7"/>
      <c r="G351" s="7"/>
    </row>
    <row r="352" spans="3:7" ht="14.25" customHeight="1">
      <c r="C352" s="7"/>
      <c r="D352" s="7"/>
      <c r="E352" s="7"/>
      <c r="F352" s="7"/>
      <c r="G352" s="7"/>
    </row>
    <row r="353" spans="3:7" ht="14.25" customHeight="1">
      <c r="C353" s="7"/>
      <c r="D353" s="7"/>
      <c r="E353" s="7"/>
      <c r="F353" s="7"/>
      <c r="G353" s="7"/>
    </row>
    <row r="354" spans="3:7" ht="14.25" customHeight="1">
      <c r="C354" s="7"/>
      <c r="D354" s="7"/>
      <c r="E354" s="7"/>
      <c r="F354" s="7"/>
      <c r="G354" s="7"/>
    </row>
    <row r="355" spans="3:7" ht="14.25" customHeight="1">
      <c r="C355" s="7"/>
      <c r="D355" s="7"/>
      <c r="E355" s="7"/>
      <c r="F355" s="7"/>
      <c r="G355" s="7"/>
    </row>
    <row r="356" spans="3:7" ht="14.25" customHeight="1">
      <c r="C356" s="7"/>
      <c r="D356" s="7"/>
      <c r="E356" s="7"/>
      <c r="F356" s="7"/>
      <c r="G356" s="7"/>
    </row>
    <row r="357" spans="3:7" ht="14.25" customHeight="1">
      <c r="C357" s="7"/>
      <c r="D357" s="7"/>
      <c r="E357" s="7"/>
      <c r="F357" s="7"/>
      <c r="G357" s="7"/>
    </row>
    <row r="358" spans="3:7" ht="14.25" customHeight="1">
      <c r="C358" s="7"/>
      <c r="D358" s="7"/>
      <c r="E358" s="7"/>
      <c r="F358" s="7"/>
      <c r="G358" s="7"/>
    </row>
    <row r="359" spans="3:7" ht="14.25" customHeight="1">
      <c r="C359" s="7"/>
      <c r="D359" s="7"/>
      <c r="E359" s="7"/>
      <c r="F359" s="7"/>
      <c r="G359" s="7"/>
    </row>
    <row r="360" spans="3:7" ht="14.25" customHeight="1">
      <c r="C360" s="7"/>
      <c r="D360" s="7"/>
      <c r="E360" s="7"/>
      <c r="F360" s="7"/>
      <c r="G360" s="7"/>
    </row>
    <row r="361" spans="3:7" ht="14.25" customHeight="1">
      <c r="C361" s="7"/>
      <c r="D361" s="7"/>
      <c r="E361" s="7"/>
      <c r="F361" s="7"/>
      <c r="G361" s="7"/>
    </row>
    <row r="362" spans="3:7" ht="14.25" customHeight="1">
      <c r="C362" s="7"/>
      <c r="D362" s="7"/>
      <c r="E362" s="7"/>
      <c r="F362" s="7"/>
      <c r="G362" s="7"/>
    </row>
    <row r="363" spans="3:7" ht="14.25" customHeight="1">
      <c r="C363" s="7"/>
      <c r="D363" s="7"/>
      <c r="E363" s="7"/>
      <c r="F363" s="7"/>
      <c r="G363" s="7"/>
    </row>
    <row r="364" spans="3:7" ht="14.25" customHeight="1">
      <c r="C364" s="7"/>
      <c r="D364" s="7"/>
      <c r="E364" s="7"/>
      <c r="F364" s="7"/>
      <c r="G364" s="7"/>
    </row>
    <row r="365" spans="3:7" ht="14.25" customHeight="1">
      <c r="C365" s="7"/>
      <c r="D365" s="7"/>
      <c r="E365" s="7"/>
      <c r="F365" s="7"/>
      <c r="G365" s="7"/>
    </row>
    <row r="366" spans="3:7" ht="14.25" customHeight="1">
      <c r="C366" s="7"/>
      <c r="D366" s="7"/>
      <c r="E366" s="7"/>
      <c r="F366" s="7"/>
      <c r="G366" s="7"/>
    </row>
    <row r="367" spans="3:7" ht="14.25" customHeight="1">
      <c r="C367" s="7"/>
      <c r="D367" s="7"/>
      <c r="E367" s="7"/>
      <c r="F367" s="7"/>
      <c r="G367" s="7"/>
    </row>
    <row r="368" spans="3:7" ht="14.25" customHeight="1">
      <c r="C368" s="7"/>
      <c r="D368" s="7"/>
      <c r="E368" s="7"/>
      <c r="F368" s="7"/>
      <c r="G368" s="7"/>
    </row>
    <row r="369" spans="3:7" ht="14.25" customHeight="1">
      <c r="C369" s="7"/>
      <c r="D369" s="7"/>
      <c r="E369" s="7"/>
      <c r="F369" s="7"/>
      <c r="G369" s="7"/>
    </row>
    <row r="370" spans="3:7" ht="14.25" customHeight="1">
      <c r="C370" s="7"/>
      <c r="D370" s="7"/>
      <c r="E370" s="7"/>
      <c r="F370" s="7"/>
      <c r="G370" s="7"/>
    </row>
    <row r="371" spans="3:7" ht="14.25" customHeight="1">
      <c r="C371" s="7"/>
      <c r="D371" s="7"/>
      <c r="E371" s="7"/>
      <c r="F371" s="7"/>
      <c r="G371" s="7"/>
    </row>
    <row r="372" spans="3:7" ht="14.25" customHeight="1">
      <c r="C372" s="7"/>
      <c r="D372" s="7"/>
      <c r="E372" s="7"/>
      <c r="F372" s="7"/>
      <c r="G372" s="7"/>
    </row>
    <row r="373" spans="3:7" ht="14.25" customHeight="1">
      <c r="C373" s="7"/>
      <c r="D373" s="7"/>
      <c r="E373" s="7"/>
      <c r="F373" s="7"/>
      <c r="G373" s="7"/>
    </row>
    <row r="374" spans="3:7" ht="14.25" customHeight="1">
      <c r="C374" s="7"/>
      <c r="D374" s="7"/>
      <c r="E374" s="7"/>
      <c r="F374" s="7"/>
      <c r="G374" s="7"/>
    </row>
    <row r="375" spans="3:7" ht="14.25" customHeight="1">
      <c r="C375" s="7"/>
      <c r="D375" s="7"/>
      <c r="E375" s="7"/>
      <c r="F375" s="7"/>
      <c r="G375" s="7"/>
    </row>
    <row r="376" spans="3:7" ht="14.25" customHeight="1">
      <c r="C376" s="7"/>
      <c r="D376" s="7"/>
      <c r="E376" s="7"/>
      <c r="F376" s="7"/>
      <c r="G376" s="7"/>
    </row>
    <row r="377" spans="3:7" ht="14.25" customHeight="1">
      <c r="C377" s="7"/>
      <c r="D377" s="7"/>
      <c r="E377" s="7"/>
      <c r="F377" s="7"/>
      <c r="G377" s="7"/>
    </row>
    <row r="378" spans="3:7" ht="14.25" customHeight="1">
      <c r="C378" s="7"/>
      <c r="D378" s="7"/>
      <c r="E378" s="7"/>
      <c r="F378" s="7"/>
      <c r="G378" s="7"/>
    </row>
    <row r="379" spans="3:7" ht="14.25" customHeight="1">
      <c r="C379" s="7"/>
      <c r="D379" s="7"/>
      <c r="E379" s="7"/>
      <c r="F379" s="7"/>
      <c r="G379" s="7"/>
    </row>
    <row r="380" spans="3:7" ht="14.25" customHeight="1">
      <c r="C380" s="7"/>
      <c r="D380" s="7"/>
      <c r="E380" s="7"/>
      <c r="F380" s="7"/>
      <c r="G380" s="7"/>
    </row>
    <row r="381" spans="3:7" ht="14.25" customHeight="1">
      <c r="C381" s="7"/>
      <c r="D381" s="7"/>
      <c r="E381" s="7"/>
      <c r="F381" s="7"/>
      <c r="G381" s="7"/>
    </row>
    <row r="382" spans="3:7" ht="14.25" customHeight="1">
      <c r="C382" s="7"/>
      <c r="D382" s="7"/>
      <c r="E382" s="7"/>
      <c r="F382" s="7"/>
      <c r="G382" s="7"/>
    </row>
    <row r="383" spans="3:7" ht="14.25" customHeight="1">
      <c r="C383" s="7"/>
      <c r="D383" s="7"/>
      <c r="E383" s="7"/>
      <c r="F383" s="7"/>
      <c r="G383" s="7"/>
    </row>
    <row r="384" spans="3:7" ht="14.25" customHeight="1">
      <c r="C384" s="7"/>
      <c r="D384" s="7"/>
      <c r="E384" s="7"/>
      <c r="F384" s="7"/>
      <c r="G384" s="7"/>
    </row>
    <row r="385" spans="3:7" ht="14.25" customHeight="1">
      <c r="C385" s="7"/>
      <c r="D385" s="7"/>
      <c r="E385" s="7"/>
      <c r="F385" s="7"/>
      <c r="G385" s="7"/>
    </row>
    <row r="386" spans="3:7" ht="14.25" customHeight="1">
      <c r="C386" s="7"/>
      <c r="D386" s="7"/>
      <c r="E386" s="7"/>
      <c r="F386" s="7"/>
      <c r="G386" s="7"/>
    </row>
    <row r="387" spans="3:7" ht="14.25" customHeight="1">
      <c r="C387" s="7"/>
      <c r="D387" s="7"/>
      <c r="E387" s="7"/>
      <c r="F387" s="7"/>
      <c r="G387" s="7"/>
    </row>
    <row r="388" spans="3:7" ht="14.25" customHeight="1">
      <c r="C388" s="7"/>
      <c r="D388" s="7"/>
      <c r="E388" s="7"/>
      <c r="F388" s="7"/>
      <c r="G388" s="7"/>
    </row>
    <row r="389" spans="3:7" ht="14.25" customHeight="1">
      <c r="C389" s="7"/>
      <c r="D389" s="7"/>
      <c r="E389" s="7"/>
      <c r="F389" s="7"/>
      <c r="G389" s="7"/>
    </row>
    <row r="390" spans="3:7" ht="14.25" customHeight="1">
      <c r="C390" s="7"/>
      <c r="D390" s="7"/>
      <c r="E390" s="7"/>
      <c r="F390" s="7"/>
      <c r="G390" s="7"/>
    </row>
    <row r="391" spans="3:7" ht="14.25" customHeight="1">
      <c r="C391" s="7"/>
      <c r="D391" s="7"/>
      <c r="E391" s="7"/>
      <c r="F391" s="7"/>
      <c r="G391" s="7"/>
    </row>
    <row r="392" spans="3:7" ht="14.25" customHeight="1">
      <c r="C392" s="7"/>
      <c r="D392" s="7"/>
      <c r="E392" s="7"/>
      <c r="F392" s="7"/>
      <c r="G392" s="7"/>
    </row>
    <row r="393" spans="3:7" ht="14.25" customHeight="1">
      <c r="C393" s="7"/>
      <c r="D393" s="7"/>
      <c r="E393" s="7"/>
      <c r="F393" s="7"/>
      <c r="G393" s="7"/>
    </row>
    <row r="394" spans="3:7" ht="14.25" customHeight="1">
      <c r="C394" s="7"/>
      <c r="D394" s="7"/>
      <c r="E394" s="7"/>
      <c r="F394" s="7"/>
      <c r="G394" s="7"/>
    </row>
    <row r="395" spans="3:7" ht="14.25" customHeight="1">
      <c r="C395" s="7"/>
      <c r="D395" s="7"/>
      <c r="E395" s="7"/>
      <c r="F395" s="7"/>
      <c r="G395" s="7"/>
    </row>
    <row r="396" spans="3:7" ht="14.25" customHeight="1">
      <c r="C396" s="7"/>
      <c r="D396" s="7"/>
      <c r="E396" s="7"/>
      <c r="F396" s="7"/>
      <c r="G396" s="7"/>
    </row>
    <row r="397" spans="3:7" ht="14.25" customHeight="1">
      <c r="C397" s="7"/>
      <c r="D397" s="7"/>
      <c r="E397" s="7"/>
      <c r="F397" s="7"/>
      <c r="G397" s="7"/>
    </row>
    <row r="398" spans="3:7" ht="14.25" customHeight="1">
      <c r="C398" s="7"/>
      <c r="D398" s="7"/>
      <c r="E398" s="7"/>
      <c r="F398" s="7"/>
      <c r="G398" s="7"/>
    </row>
    <row r="399" spans="3:7" ht="14.25" customHeight="1">
      <c r="C399" s="7"/>
      <c r="D399" s="7"/>
      <c r="E399" s="7"/>
      <c r="F399" s="7"/>
      <c r="G399" s="7"/>
    </row>
    <row r="400" spans="3:7" ht="14.25" customHeight="1">
      <c r="C400" s="7"/>
      <c r="D400" s="7"/>
      <c r="E400" s="7"/>
      <c r="F400" s="7"/>
      <c r="G400" s="7"/>
    </row>
    <row r="401" spans="3:7" ht="14.25" customHeight="1">
      <c r="C401" s="7"/>
      <c r="D401" s="7"/>
      <c r="E401" s="7"/>
      <c r="F401" s="7"/>
      <c r="G401" s="7"/>
    </row>
    <row r="402" spans="3:7" ht="14.25" customHeight="1">
      <c r="C402" s="7"/>
      <c r="D402" s="7"/>
      <c r="E402" s="7"/>
      <c r="F402" s="7"/>
      <c r="G402" s="7"/>
    </row>
    <row r="403" spans="3:7" ht="14.25" customHeight="1">
      <c r="C403" s="7"/>
      <c r="D403" s="7"/>
      <c r="E403" s="7"/>
      <c r="F403" s="7"/>
      <c r="G403" s="7"/>
    </row>
    <row r="404" spans="3:7" ht="14.25" customHeight="1">
      <c r="C404" s="7"/>
      <c r="D404" s="7"/>
      <c r="E404" s="7"/>
      <c r="F404" s="7"/>
      <c r="G404" s="7"/>
    </row>
    <row r="405" spans="3:7" ht="14.25" customHeight="1">
      <c r="C405" s="7"/>
      <c r="D405" s="7"/>
      <c r="E405" s="7"/>
      <c r="F405" s="7"/>
      <c r="G405" s="7"/>
    </row>
    <row r="406" spans="3:7" ht="14.25" customHeight="1">
      <c r="C406" s="7"/>
      <c r="D406" s="7"/>
      <c r="E406" s="7"/>
      <c r="F406" s="7"/>
      <c r="G406" s="7"/>
    </row>
    <row r="407" spans="3:7" ht="14.25" customHeight="1">
      <c r="C407" s="7"/>
      <c r="D407" s="7"/>
      <c r="E407" s="7"/>
      <c r="F407" s="7"/>
      <c r="G407" s="7"/>
    </row>
    <row r="408" spans="3:7" ht="14.25" customHeight="1">
      <c r="C408" s="7"/>
      <c r="D408" s="7"/>
      <c r="E408" s="7"/>
      <c r="F408" s="7"/>
      <c r="G408" s="7"/>
    </row>
    <row r="409" spans="3:7" ht="14.25" customHeight="1">
      <c r="C409" s="7"/>
      <c r="D409" s="7"/>
      <c r="E409" s="7"/>
      <c r="F409" s="7"/>
      <c r="G409" s="7"/>
    </row>
    <row r="410" spans="3:7" ht="14.25" customHeight="1">
      <c r="C410" s="7"/>
      <c r="D410" s="7"/>
      <c r="E410" s="7"/>
      <c r="F410" s="7"/>
      <c r="G410" s="7"/>
    </row>
    <row r="411" spans="3:7" ht="14.25" customHeight="1">
      <c r="C411" s="7"/>
      <c r="D411" s="7"/>
      <c r="E411" s="7"/>
      <c r="F411" s="7"/>
      <c r="G411" s="7"/>
    </row>
    <row r="412" spans="3:7" ht="14.25" customHeight="1">
      <c r="C412" s="7"/>
      <c r="D412" s="7"/>
      <c r="E412" s="7"/>
      <c r="F412" s="7"/>
      <c r="G412" s="7"/>
    </row>
    <row r="413" spans="3:7" ht="14.25" customHeight="1">
      <c r="C413" s="7"/>
      <c r="D413" s="7"/>
      <c r="E413" s="7"/>
      <c r="F413" s="7"/>
      <c r="G413" s="7"/>
    </row>
    <row r="414" spans="3:7" ht="14.25" customHeight="1">
      <c r="C414" s="7"/>
      <c r="D414" s="7"/>
      <c r="E414" s="7"/>
      <c r="F414" s="7"/>
      <c r="G414" s="7"/>
    </row>
    <row r="415" spans="3:7" ht="14.25" customHeight="1">
      <c r="C415" s="7"/>
      <c r="D415" s="7"/>
      <c r="E415" s="7"/>
      <c r="F415" s="7"/>
      <c r="G415" s="7"/>
    </row>
    <row r="416" spans="3:7" ht="14.25" customHeight="1">
      <c r="C416" s="7"/>
      <c r="D416" s="7"/>
      <c r="E416" s="7"/>
      <c r="F416" s="7"/>
      <c r="G416" s="7"/>
    </row>
    <row r="417" spans="3:7" ht="14.25" customHeight="1">
      <c r="C417" s="7"/>
      <c r="D417" s="7"/>
      <c r="E417" s="7"/>
      <c r="F417" s="7"/>
      <c r="G417" s="7"/>
    </row>
    <row r="418" spans="3:7" ht="14.25" customHeight="1">
      <c r="C418" s="7"/>
      <c r="D418" s="7"/>
      <c r="E418" s="7"/>
      <c r="F418" s="7"/>
      <c r="G418" s="7"/>
    </row>
    <row r="419" spans="3:7" ht="14.25" customHeight="1">
      <c r="C419" s="7"/>
      <c r="D419" s="7"/>
      <c r="E419" s="7"/>
      <c r="F419" s="7"/>
      <c r="G419" s="7"/>
    </row>
    <row r="420" spans="3:7" ht="14.25" customHeight="1">
      <c r="C420" s="7"/>
      <c r="D420" s="7"/>
      <c r="E420" s="7"/>
      <c r="F420" s="7"/>
      <c r="G420" s="7"/>
    </row>
    <row r="421" spans="3:7" ht="14.25" customHeight="1">
      <c r="C421" s="7"/>
      <c r="D421" s="7"/>
      <c r="E421" s="7"/>
      <c r="F421" s="7"/>
      <c r="G421" s="7"/>
    </row>
    <row r="422" spans="3:7" ht="14.25" customHeight="1">
      <c r="C422" s="7"/>
      <c r="D422" s="7"/>
      <c r="E422" s="7"/>
      <c r="F422" s="7"/>
      <c r="G422" s="7"/>
    </row>
    <row r="423" spans="3:7" ht="14.25" customHeight="1">
      <c r="C423" s="7"/>
      <c r="D423" s="7"/>
      <c r="E423" s="7"/>
      <c r="F423" s="7"/>
      <c r="G423" s="7"/>
    </row>
    <row r="424" spans="3:7" ht="14.25" customHeight="1">
      <c r="C424" s="7"/>
      <c r="D424" s="7"/>
      <c r="E424" s="7"/>
      <c r="F424" s="7"/>
      <c r="G424" s="7"/>
    </row>
    <row r="425" spans="3:7" ht="14.25" customHeight="1">
      <c r="C425" s="7"/>
      <c r="D425" s="7"/>
      <c r="E425" s="7"/>
      <c r="F425" s="7"/>
      <c r="G425" s="7"/>
    </row>
    <row r="426" spans="3:7" ht="14.25" customHeight="1">
      <c r="C426" s="7"/>
      <c r="D426" s="7"/>
      <c r="E426" s="7"/>
      <c r="F426" s="7"/>
      <c r="G426" s="7"/>
    </row>
    <row r="427" spans="3:7" ht="14.25" customHeight="1">
      <c r="C427" s="7"/>
      <c r="D427" s="7"/>
      <c r="E427" s="7"/>
      <c r="F427" s="7"/>
      <c r="G427" s="7"/>
    </row>
    <row r="428" spans="3:7" ht="14.25" customHeight="1">
      <c r="C428" s="7"/>
      <c r="D428" s="7"/>
      <c r="E428" s="7"/>
      <c r="F428" s="7"/>
      <c r="G428" s="7"/>
    </row>
    <row r="429" spans="3:7" ht="14.25" customHeight="1">
      <c r="C429" s="7"/>
      <c r="D429" s="7"/>
      <c r="E429" s="7"/>
      <c r="F429" s="7"/>
      <c r="G429" s="7"/>
    </row>
    <row r="430" spans="3:7" ht="14.25" customHeight="1">
      <c r="C430" s="7"/>
      <c r="D430" s="7"/>
      <c r="E430" s="7"/>
      <c r="F430" s="7"/>
      <c r="G430" s="7"/>
    </row>
    <row r="431" spans="3:7" ht="14.25" customHeight="1">
      <c r="C431" s="7"/>
      <c r="D431" s="7"/>
      <c r="E431" s="7"/>
      <c r="F431" s="7"/>
      <c r="G431" s="7"/>
    </row>
    <row r="432" spans="3:7" ht="14.25" customHeight="1">
      <c r="C432" s="7"/>
      <c r="D432" s="7"/>
      <c r="E432" s="7"/>
      <c r="F432" s="7"/>
      <c r="G432" s="7"/>
    </row>
    <row r="433" spans="3:7" ht="14.25" customHeight="1">
      <c r="C433" s="7"/>
      <c r="D433" s="7"/>
      <c r="E433" s="7"/>
      <c r="F433" s="7"/>
      <c r="G433" s="7"/>
    </row>
    <row r="434" spans="3:7" ht="14.25" customHeight="1">
      <c r="C434" s="7"/>
      <c r="D434" s="7"/>
      <c r="E434" s="7"/>
      <c r="F434" s="7"/>
      <c r="G434" s="7"/>
    </row>
    <row r="435" spans="3:7" ht="14.25" customHeight="1">
      <c r="C435" s="7"/>
      <c r="D435" s="7"/>
      <c r="E435" s="7"/>
      <c r="F435" s="7"/>
      <c r="G435" s="7"/>
    </row>
    <row r="436" spans="3:7" ht="14.25" customHeight="1">
      <c r="C436" s="7"/>
      <c r="D436" s="7"/>
      <c r="E436" s="7"/>
      <c r="F436" s="7"/>
      <c r="G436" s="7"/>
    </row>
    <row r="437" spans="3:7" ht="14.25" customHeight="1">
      <c r="C437" s="7"/>
      <c r="D437" s="7"/>
      <c r="E437" s="7"/>
      <c r="F437" s="7"/>
      <c r="G437" s="7"/>
    </row>
    <row r="438" spans="3:7" ht="14.25" customHeight="1">
      <c r="C438" s="7"/>
      <c r="D438" s="7"/>
      <c r="E438" s="7"/>
      <c r="F438" s="7"/>
      <c r="G438" s="7"/>
    </row>
    <row r="439" spans="3:7" ht="14.25" customHeight="1">
      <c r="C439" s="7"/>
      <c r="D439" s="7"/>
      <c r="E439" s="7"/>
      <c r="F439" s="7"/>
      <c r="G439" s="7"/>
    </row>
    <row r="440" spans="3:7" ht="14.25" customHeight="1">
      <c r="C440" s="7"/>
      <c r="D440" s="7"/>
      <c r="E440" s="7"/>
      <c r="F440" s="7"/>
      <c r="G440" s="7"/>
    </row>
    <row r="441" spans="3:7" ht="14.25" customHeight="1">
      <c r="C441" s="7"/>
      <c r="D441" s="7"/>
      <c r="E441" s="7"/>
      <c r="F441" s="7"/>
      <c r="G441" s="7"/>
    </row>
    <row r="442" spans="3:7" ht="14.25" customHeight="1">
      <c r="C442" s="7"/>
      <c r="D442" s="7"/>
      <c r="E442" s="7"/>
      <c r="F442" s="7"/>
      <c r="G442" s="7"/>
    </row>
    <row r="443" spans="3:7" ht="14.25" customHeight="1">
      <c r="C443" s="7"/>
      <c r="D443" s="7"/>
      <c r="E443" s="7"/>
      <c r="F443" s="7"/>
      <c r="G443" s="7"/>
    </row>
    <row r="444" spans="3:7" ht="14.25" customHeight="1">
      <c r="C444" s="7"/>
      <c r="D444" s="7"/>
      <c r="E444" s="7"/>
      <c r="F444" s="7"/>
      <c r="G444" s="7"/>
    </row>
    <row r="445" spans="3:7" ht="14.25" customHeight="1">
      <c r="C445" s="7"/>
      <c r="D445" s="7"/>
      <c r="E445" s="7"/>
      <c r="F445" s="7"/>
      <c r="G445" s="7"/>
    </row>
    <row r="446" spans="3:7" ht="14.25" customHeight="1">
      <c r="C446" s="7"/>
      <c r="D446" s="7"/>
      <c r="E446" s="7"/>
      <c r="F446" s="7"/>
      <c r="G446" s="7"/>
    </row>
    <row r="447" spans="3:7" ht="14.25" customHeight="1">
      <c r="C447" s="7"/>
      <c r="D447" s="7"/>
      <c r="E447" s="7"/>
      <c r="F447" s="7"/>
      <c r="G447" s="7"/>
    </row>
    <row r="448" spans="3:7" ht="14.25" customHeight="1">
      <c r="C448" s="7"/>
      <c r="D448" s="7"/>
      <c r="E448" s="7"/>
      <c r="F448" s="7"/>
      <c r="G448" s="7"/>
    </row>
    <row r="449" spans="3:7" ht="14.25" customHeight="1">
      <c r="C449" s="7"/>
      <c r="D449" s="7"/>
      <c r="E449" s="7"/>
      <c r="F449" s="7"/>
      <c r="G449" s="7"/>
    </row>
    <row r="450" spans="3:7" ht="14.25" customHeight="1">
      <c r="C450" s="7"/>
      <c r="D450" s="7"/>
      <c r="E450" s="7"/>
      <c r="F450" s="7"/>
      <c r="G450" s="7"/>
    </row>
    <row r="451" spans="3:7" ht="14.25" customHeight="1">
      <c r="C451" s="7"/>
      <c r="D451" s="7"/>
      <c r="E451" s="7"/>
      <c r="F451" s="7"/>
      <c r="G451" s="7"/>
    </row>
    <row r="452" spans="3:7" ht="14.25" customHeight="1">
      <c r="C452" s="7"/>
      <c r="D452" s="7"/>
      <c r="E452" s="7"/>
      <c r="F452" s="7"/>
      <c r="G452" s="7"/>
    </row>
    <row r="453" spans="3:7" ht="14.25" customHeight="1">
      <c r="C453" s="7"/>
      <c r="D453" s="7"/>
      <c r="E453" s="7"/>
      <c r="F453" s="7"/>
      <c r="G453" s="7"/>
    </row>
    <row r="454" spans="3:7" ht="14.25" customHeight="1">
      <c r="C454" s="7"/>
      <c r="D454" s="7"/>
      <c r="E454" s="7"/>
      <c r="F454" s="7"/>
      <c r="G454" s="7"/>
    </row>
    <row r="455" spans="3:7" ht="14.25" customHeight="1">
      <c r="C455" s="7"/>
      <c r="D455" s="7"/>
      <c r="E455" s="7"/>
      <c r="F455" s="7"/>
      <c r="G455" s="7"/>
    </row>
    <row r="456" spans="3:7" ht="14.25" customHeight="1">
      <c r="C456" s="7"/>
      <c r="D456" s="7"/>
      <c r="E456" s="7"/>
      <c r="F456" s="7"/>
      <c r="G456" s="7"/>
    </row>
    <row r="457" spans="3:7" ht="14.25" customHeight="1">
      <c r="C457" s="7"/>
      <c r="D457" s="7"/>
      <c r="E457" s="7"/>
      <c r="F457" s="7"/>
      <c r="G457" s="7"/>
    </row>
    <row r="458" spans="3:7" ht="14.25" customHeight="1">
      <c r="C458" s="7"/>
      <c r="D458" s="7"/>
      <c r="E458" s="7"/>
      <c r="F458" s="7"/>
      <c r="G458" s="7"/>
    </row>
    <row r="459" spans="3:7" ht="14.25" customHeight="1">
      <c r="C459" s="7"/>
      <c r="D459" s="7"/>
      <c r="E459" s="7"/>
      <c r="F459" s="7"/>
      <c r="G459" s="7"/>
    </row>
    <row r="460" spans="3:7" ht="14.25" customHeight="1">
      <c r="C460" s="7"/>
      <c r="D460" s="7"/>
      <c r="E460" s="7"/>
      <c r="F460" s="7"/>
      <c r="G460" s="7"/>
    </row>
    <row r="461" spans="3:7" ht="14.25" customHeight="1">
      <c r="C461" s="7"/>
      <c r="D461" s="7"/>
      <c r="E461" s="7"/>
      <c r="F461" s="7"/>
      <c r="G461" s="7"/>
    </row>
    <row r="462" spans="3:7" ht="14.25" customHeight="1">
      <c r="C462" s="7"/>
      <c r="D462" s="7"/>
      <c r="E462" s="7"/>
      <c r="F462" s="7"/>
      <c r="G462" s="7"/>
    </row>
    <row r="463" spans="3:7" ht="14.25" customHeight="1">
      <c r="C463" s="7"/>
      <c r="D463" s="7"/>
      <c r="E463" s="7"/>
      <c r="F463" s="7"/>
      <c r="G463" s="7"/>
    </row>
    <row r="464" spans="3:7" ht="14.25" customHeight="1">
      <c r="C464" s="7"/>
      <c r="D464" s="7"/>
      <c r="E464" s="7"/>
      <c r="F464" s="7"/>
      <c r="G464" s="7"/>
    </row>
    <row r="465" spans="3:7" ht="14.25" customHeight="1">
      <c r="C465" s="7"/>
      <c r="D465" s="7"/>
      <c r="E465" s="7"/>
      <c r="F465" s="7"/>
      <c r="G465" s="7"/>
    </row>
    <row r="466" spans="3:7" ht="14.25" customHeight="1">
      <c r="C466" s="7"/>
      <c r="D466" s="7"/>
      <c r="E466" s="7"/>
      <c r="F466" s="7"/>
      <c r="G466" s="7"/>
    </row>
    <row r="467" spans="3:7" ht="14.25" customHeight="1">
      <c r="C467" s="7"/>
      <c r="D467" s="7"/>
      <c r="E467" s="7"/>
      <c r="F467" s="7"/>
      <c r="G467" s="7"/>
    </row>
    <row r="468" spans="3:7" ht="14.25" customHeight="1">
      <c r="C468" s="7"/>
      <c r="D468" s="7"/>
      <c r="E468" s="7"/>
      <c r="F468" s="7"/>
      <c r="G468" s="7"/>
    </row>
    <row r="469" spans="3:7" ht="14.25" customHeight="1">
      <c r="C469" s="7"/>
      <c r="D469" s="7"/>
      <c r="E469" s="7"/>
      <c r="F469" s="7"/>
      <c r="G469" s="7"/>
    </row>
    <row r="470" spans="3:7" ht="14.25" customHeight="1">
      <c r="C470" s="7"/>
      <c r="D470" s="7"/>
      <c r="E470" s="7"/>
      <c r="F470" s="7"/>
      <c r="G470" s="7"/>
    </row>
    <row r="471" spans="3:7" ht="14.25" customHeight="1">
      <c r="C471" s="7"/>
      <c r="D471" s="7"/>
      <c r="E471" s="7"/>
      <c r="F471" s="7"/>
      <c r="G471" s="7"/>
    </row>
    <row r="472" spans="3:7" ht="14.25" customHeight="1">
      <c r="C472" s="7"/>
      <c r="D472" s="7"/>
      <c r="E472" s="7"/>
      <c r="F472" s="7"/>
      <c r="G472" s="7"/>
    </row>
    <row r="473" spans="3:7" ht="14.25" customHeight="1">
      <c r="C473" s="7"/>
      <c r="D473" s="7"/>
      <c r="E473" s="7"/>
      <c r="F473" s="7"/>
      <c r="G473" s="7"/>
    </row>
    <row r="474" spans="3:7" ht="14.25" customHeight="1">
      <c r="C474" s="7"/>
      <c r="D474" s="7"/>
      <c r="E474" s="7"/>
      <c r="F474" s="7"/>
      <c r="G474" s="7"/>
    </row>
    <row r="475" spans="3:7" ht="14.25" customHeight="1">
      <c r="C475" s="7"/>
      <c r="D475" s="7"/>
      <c r="E475" s="7"/>
      <c r="F475" s="7"/>
      <c r="G475" s="7"/>
    </row>
    <row r="476" spans="3:7" ht="14.25" customHeight="1">
      <c r="C476" s="7"/>
      <c r="D476" s="7"/>
      <c r="E476" s="7"/>
      <c r="F476" s="7"/>
      <c r="G476" s="7"/>
    </row>
    <row r="477" spans="3:7" ht="14.25" customHeight="1">
      <c r="C477" s="7"/>
      <c r="D477" s="7"/>
      <c r="E477" s="7"/>
      <c r="F477" s="7"/>
      <c r="G477" s="7"/>
    </row>
    <row r="478" spans="3:7" ht="14.25" customHeight="1">
      <c r="C478" s="7"/>
      <c r="D478" s="7"/>
      <c r="E478" s="7"/>
      <c r="F478" s="7"/>
      <c r="G478" s="7"/>
    </row>
    <row r="479" spans="3:7" ht="14.25" customHeight="1">
      <c r="C479" s="7"/>
      <c r="D479" s="7"/>
      <c r="E479" s="7"/>
      <c r="F479" s="7"/>
      <c r="G479" s="7"/>
    </row>
    <row r="480" spans="3:7" ht="14.25" customHeight="1">
      <c r="C480" s="7"/>
      <c r="D480" s="7"/>
      <c r="E480" s="7"/>
      <c r="F480" s="7"/>
      <c r="G480" s="7"/>
    </row>
    <row r="481" spans="3:7" ht="14.25" customHeight="1">
      <c r="C481" s="7"/>
      <c r="D481" s="7"/>
      <c r="E481" s="7"/>
      <c r="F481" s="7"/>
      <c r="G481" s="7"/>
    </row>
    <row r="482" spans="3:7" ht="14.25" customHeight="1">
      <c r="C482" s="7"/>
      <c r="D482" s="7"/>
      <c r="E482" s="7"/>
      <c r="F482" s="7"/>
      <c r="G482" s="7"/>
    </row>
    <row r="483" spans="3:7" ht="14.25" customHeight="1">
      <c r="C483" s="7"/>
      <c r="D483" s="7"/>
      <c r="E483" s="7"/>
      <c r="F483" s="7"/>
      <c r="G483" s="7"/>
    </row>
    <row r="484" spans="3:7" ht="14.25" customHeight="1">
      <c r="C484" s="7"/>
      <c r="D484" s="7"/>
      <c r="E484" s="7"/>
      <c r="F484" s="7"/>
      <c r="G484" s="7"/>
    </row>
    <row r="485" spans="3:7" ht="14.25" customHeight="1">
      <c r="C485" s="7"/>
      <c r="D485" s="7"/>
      <c r="E485" s="7"/>
      <c r="F485" s="7"/>
      <c r="G485" s="7"/>
    </row>
    <row r="486" spans="3:7" ht="14.25" customHeight="1">
      <c r="C486" s="7"/>
      <c r="D486" s="7"/>
      <c r="E486" s="7"/>
      <c r="F486" s="7"/>
      <c r="G486" s="7"/>
    </row>
    <row r="487" spans="3:7" ht="14.25" customHeight="1">
      <c r="C487" s="7"/>
      <c r="D487" s="7"/>
      <c r="E487" s="7"/>
      <c r="F487" s="7"/>
      <c r="G487" s="7"/>
    </row>
    <row r="488" spans="3:7" ht="14.25" customHeight="1">
      <c r="C488" s="7"/>
      <c r="D488" s="7"/>
      <c r="E488" s="7"/>
      <c r="F488" s="7"/>
      <c r="G488" s="7"/>
    </row>
    <row r="489" spans="3:7" ht="14.25" customHeight="1">
      <c r="C489" s="7"/>
      <c r="D489" s="7"/>
      <c r="E489" s="7"/>
      <c r="F489" s="7"/>
      <c r="G489" s="7"/>
    </row>
    <row r="490" spans="3:7" ht="14.25" customHeight="1">
      <c r="C490" s="7"/>
      <c r="D490" s="7"/>
      <c r="E490" s="7"/>
      <c r="F490" s="7"/>
      <c r="G490" s="7"/>
    </row>
    <row r="491" spans="3:7" ht="14.25" customHeight="1">
      <c r="C491" s="7"/>
      <c r="D491" s="7"/>
      <c r="E491" s="7"/>
      <c r="F491" s="7"/>
      <c r="G491" s="7"/>
    </row>
    <row r="492" spans="3:7" ht="14.25" customHeight="1">
      <c r="C492" s="7"/>
      <c r="D492" s="7"/>
      <c r="E492" s="7"/>
      <c r="F492" s="7"/>
      <c r="G492" s="7"/>
    </row>
    <row r="493" spans="3:7" ht="14.25" customHeight="1">
      <c r="C493" s="7"/>
      <c r="D493" s="7"/>
      <c r="E493" s="7"/>
      <c r="F493" s="7"/>
      <c r="G493" s="7"/>
    </row>
    <row r="494" spans="3:7" ht="14.25" customHeight="1">
      <c r="C494" s="7"/>
      <c r="D494" s="7"/>
      <c r="E494" s="7"/>
      <c r="F494" s="7"/>
      <c r="G494" s="7"/>
    </row>
    <row r="495" spans="3:7" ht="14.25" customHeight="1">
      <c r="C495" s="7"/>
      <c r="D495" s="7"/>
      <c r="E495" s="7"/>
      <c r="F495" s="7"/>
      <c r="G495" s="7"/>
    </row>
    <row r="496" spans="3:7" ht="14.25" customHeight="1">
      <c r="C496" s="7"/>
      <c r="D496" s="7"/>
      <c r="E496" s="7"/>
      <c r="F496" s="7"/>
      <c r="G496" s="7"/>
    </row>
    <row r="497" spans="3:7" ht="14.25" customHeight="1">
      <c r="C497" s="7"/>
      <c r="D497" s="7"/>
      <c r="E497" s="7"/>
      <c r="F497" s="7"/>
      <c r="G497" s="7"/>
    </row>
    <row r="498" spans="3:7" ht="14.25" customHeight="1">
      <c r="C498" s="7"/>
      <c r="D498" s="7"/>
      <c r="E498" s="7"/>
      <c r="F498" s="7"/>
      <c r="G498" s="7"/>
    </row>
    <row r="499" spans="3:7" ht="14.25" customHeight="1">
      <c r="C499" s="7"/>
      <c r="D499" s="7"/>
      <c r="E499" s="7"/>
      <c r="F499" s="7"/>
      <c r="G499" s="7"/>
    </row>
    <row r="500" spans="3:7" ht="14.25" customHeight="1">
      <c r="C500" s="7"/>
      <c r="D500" s="7"/>
      <c r="E500" s="7"/>
      <c r="F500" s="7"/>
      <c r="G500" s="7"/>
    </row>
    <row r="501" spans="3:7" ht="14.25" customHeight="1">
      <c r="C501" s="7"/>
      <c r="D501" s="7"/>
      <c r="E501" s="7"/>
      <c r="F501" s="7"/>
      <c r="G501" s="7"/>
    </row>
    <row r="502" spans="3:7" ht="14.25" customHeight="1">
      <c r="C502" s="7"/>
      <c r="D502" s="7"/>
      <c r="E502" s="7"/>
      <c r="F502" s="7"/>
      <c r="G502" s="7"/>
    </row>
    <row r="503" spans="3:7" ht="14.25" customHeight="1">
      <c r="C503" s="7"/>
      <c r="D503" s="7"/>
      <c r="E503" s="7"/>
      <c r="F503" s="7"/>
      <c r="G503" s="7"/>
    </row>
    <row r="504" spans="3:7" ht="14.25" customHeight="1">
      <c r="C504" s="7"/>
      <c r="D504" s="7"/>
      <c r="E504" s="7"/>
      <c r="F504" s="7"/>
      <c r="G504" s="7"/>
    </row>
    <row r="505" spans="3:7" ht="14.25" customHeight="1">
      <c r="C505" s="7"/>
      <c r="D505" s="7"/>
      <c r="E505" s="7"/>
      <c r="F505" s="7"/>
      <c r="G505" s="7"/>
    </row>
    <row r="506" spans="3:7" ht="14.25" customHeight="1">
      <c r="C506" s="7"/>
      <c r="D506" s="7"/>
      <c r="E506" s="7"/>
      <c r="F506" s="7"/>
      <c r="G506" s="7"/>
    </row>
    <row r="507" spans="3:7" ht="14.25" customHeight="1">
      <c r="C507" s="7"/>
      <c r="D507" s="7"/>
      <c r="E507" s="7"/>
      <c r="F507" s="7"/>
      <c r="G507" s="7"/>
    </row>
    <row r="508" spans="3:7" ht="14.25" customHeight="1">
      <c r="C508" s="7"/>
      <c r="D508" s="7"/>
      <c r="E508" s="7"/>
      <c r="F508" s="7"/>
      <c r="G508" s="7"/>
    </row>
    <row r="509" spans="3:7" ht="14.25" customHeight="1">
      <c r="C509" s="7"/>
      <c r="D509" s="7"/>
      <c r="E509" s="7"/>
      <c r="F509" s="7"/>
      <c r="G509" s="7"/>
    </row>
    <row r="510" spans="3:7" ht="14.25" customHeight="1">
      <c r="C510" s="7"/>
      <c r="D510" s="7"/>
      <c r="E510" s="7"/>
      <c r="F510" s="7"/>
      <c r="G510" s="7"/>
    </row>
    <row r="511" spans="3:7" ht="14.25" customHeight="1">
      <c r="C511" s="7"/>
      <c r="D511" s="7"/>
      <c r="E511" s="7"/>
      <c r="F511" s="7"/>
      <c r="G511" s="7"/>
    </row>
    <row r="512" spans="3:7" ht="14.25" customHeight="1">
      <c r="C512" s="7"/>
      <c r="D512" s="7"/>
      <c r="E512" s="7"/>
      <c r="F512" s="7"/>
      <c r="G512" s="7"/>
    </row>
    <row r="513" spans="3:7" ht="14.25" customHeight="1">
      <c r="C513" s="7"/>
      <c r="D513" s="7"/>
      <c r="E513" s="7"/>
      <c r="F513" s="7"/>
      <c r="G513" s="7"/>
    </row>
    <row r="514" spans="3:7" ht="14.25" customHeight="1">
      <c r="C514" s="7"/>
      <c r="D514" s="7"/>
      <c r="E514" s="7"/>
      <c r="F514" s="7"/>
      <c r="G514" s="7"/>
    </row>
    <row r="515" spans="3:7" ht="14.25" customHeight="1">
      <c r="C515" s="7"/>
      <c r="D515" s="7"/>
      <c r="E515" s="7"/>
      <c r="F515" s="7"/>
      <c r="G515" s="7"/>
    </row>
    <row r="516" spans="3:7" ht="14.25" customHeight="1">
      <c r="C516" s="7"/>
      <c r="D516" s="7"/>
      <c r="E516" s="7"/>
      <c r="F516" s="7"/>
      <c r="G516" s="7"/>
    </row>
    <row r="517" spans="3:7" ht="14.25" customHeight="1">
      <c r="C517" s="7"/>
      <c r="D517" s="7"/>
      <c r="E517" s="7"/>
      <c r="F517" s="7"/>
      <c r="G517" s="7"/>
    </row>
    <row r="518" spans="3:7" ht="14.25" customHeight="1">
      <c r="C518" s="7"/>
      <c r="D518" s="7"/>
      <c r="E518" s="7"/>
      <c r="F518" s="7"/>
      <c r="G518" s="7"/>
    </row>
    <row r="519" spans="3:7" ht="14.25" customHeight="1">
      <c r="C519" s="7"/>
      <c r="D519" s="7"/>
      <c r="E519" s="7"/>
      <c r="F519" s="7"/>
      <c r="G519" s="7"/>
    </row>
    <row r="520" spans="3:7" ht="14.25" customHeight="1">
      <c r="C520" s="7"/>
      <c r="D520" s="7"/>
      <c r="E520" s="7"/>
      <c r="F520" s="7"/>
      <c r="G520" s="7"/>
    </row>
    <row r="521" spans="3:7" ht="14.25" customHeight="1">
      <c r="C521" s="7"/>
      <c r="D521" s="7"/>
      <c r="E521" s="7"/>
      <c r="F521" s="7"/>
      <c r="G521" s="7"/>
    </row>
    <row r="522" spans="3:7" ht="14.25" customHeight="1">
      <c r="C522" s="7"/>
      <c r="D522" s="7"/>
      <c r="E522" s="7"/>
      <c r="F522" s="7"/>
      <c r="G522" s="7"/>
    </row>
    <row r="523" spans="3:7" ht="14.25" customHeight="1">
      <c r="C523" s="7"/>
      <c r="D523" s="7"/>
      <c r="E523" s="7"/>
      <c r="F523" s="7"/>
      <c r="G523" s="7"/>
    </row>
    <row r="524" spans="3:7" ht="14.25" customHeight="1">
      <c r="C524" s="7"/>
      <c r="D524" s="7"/>
      <c r="E524" s="7"/>
      <c r="F524" s="7"/>
      <c r="G524" s="7"/>
    </row>
    <row r="525" spans="3:7" ht="14.25" customHeight="1">
      <c r="C525" s="7"/>
      <c r="D525" s="7"/>
      <c r="E525" s="7"/>
      <c r="F525" s="7"/>
      <c r="G525" s="7"/>
    </row>
    <row r="526" spans="3:7" ht="14.25" customHeight="1">
      <c r="C526" s="7"/>
      <c r="D526" s="7"/>
      <c r="E526" s="7"/>
      <c r="F526" s="7"/>
      <c r="G526" s="7"/>
    </row>
    <row r="527" spans="3:7" ht="14.25" customHeight="1">
      <c r="C527" s="7"/>
      <c r="D527" s="7"/>
      <c r="E527" s="7"/>
      <c r="F527" s="7"/>
      <c r="G527" s="7"/>
    </row>
    <row r="528" spans="3:7" ht="14.25" customHeight="1">
      <c r="C528" s="7"/>
      <c r="D528" s="7"/>
      <c r="E528" s="7"/>
      <c r="F528" s="7"/>
      <c r="G528" s="7"/>
    </row>
    <row r="529" spans="3:7" ht="14.25" customHeight="1">
      <c r="C529" s="7"/>
      <c r="D529" s="7"/>
      <c r="E529" s="7"/>
      <c r="F529" s="7"/>
      <c r="G529" s="7"/>
    </row>
    <row r="530" spans="3:7" ht="14.25" customHeight="1">
      <c r="C530" s="7"/>
      <c r="D530" s="7"/>
      <c r="E530" s="7"/>
      <c r="F530" s="7"/>
      <c r="G530" s="7"/>
    </row>
    <row r="531" spans="3:7" ht="14.25" customHeight="1">
      <c r="C531" s="7"/>
      <c r="D531" s="7"/>
      <c r="E531" s="7"/>
      <c r="F531" s="7"/>
      <c r="G531" s="7"/>
    </row>
    <row r="532" spans="3:7" ht="14.25" customHeight="1">
      <c r="C532" s="7"/>
      <c r="D532" s="7"/>
      <c r="E532" s="7"/>
      <c r="F532" s="7"/>
      <c r="G532" s="7"/>
    </row>
    <row r="533" spans="3:7" ht="14.25" customHeight="1">
      <c r="C533" s="7"/>
      <c r="D533" s="7"/>
      <c r="E533" s="7"/>
      <c r="F533" s="7"/>
      <c r="G533" s="7"/>
    </row>
    <row r="534" spans="3:7" ht="14.25" customHeight="1">
      <c r="C534" s="7"/>
      <c r="D534" s="7"/>
      <c r="E534" s="7"/>
      <c r="F534" s="7"/>
      <c r="G534" s="7"/>
    </row>
    <row r="535" spans="3:7" ht="14.25" customHeight="1">
      <c r="C535" s="7"/>
      <c r="D535" s="7"/>
      <c r="E535" s="7"/>
      <c r="F535" s="7"/>
      <c r="G535" s="7"/>
    </row>
    <row r="536" spans="3:7" ht="14.25" customHeight="1">
      <c r="C536" s="7"/>
      <c r="D536" s="7"/>
      <c r="E536" s="7"/>
      <c r="F536" s="7"/>
      <c r="G536" s="7"/>
    </row>
    <row r="537" spans="3:7" ht="14.25" customHeight="1">
      <c r="C537" s="7"/>
      <c r="D537" s="7"/>
      <c r="E537" s="7"/>
      <c r="F537" s="7"/>
      <c r="G537" s="7"/>
    </row>
    <row r="538" spans="3:7" ht="14.25" customHeight="1">
      <c r="C538" s="7"/>
      <c r="D538" s="7"/>
      <c r="E538" s="7"/>
      <c r="F538" s="7"/>
      <c r="G538" s="7"/>
    </row>
    <row r="539" spans="3:7" ht="14.25" customHeight="1">
      <c r="C539" s="7"/>
      <c r="D539" s="7"/>
      <c r="E539" s="7"/>
      <c r="F539" s="7"/>
      <c r="G539" s="7"/>
    </row>
    <row r="540" spans="3:7" ht="14.25" customHeight="1">
      <c r="C540" s="7"/>
      <c r="D540" s="7"/>
      <c r="E540" s="7"/>
      <c r="F540" s="7"/>
      <c r="G540" s="7"/>
    </row>
    <row r="541" spans="3:7" ht="14.25" customHeight="1">
      <c r="C541" s="7"/>
      <c r="D541" s="7"/>
      <c r="E541" s="7"/>
      <c r="F541" s="7"/>
      <c r="G541" s="7"/>
    </row>
    <row r="542" spans="3:7" ht="14.25" customHeight="1">
      <c r="C542" s="7"/>
      <c r="D542" s="7"/>
      <c r="E542" s="7"/>
      <c r="F542" s="7"/>
      <c r="G542" s="7"/>
    </row>
    <row r="543" spans="3:7" ht="14.25" customHeight="1">
      <c r="C543" s="7"/>
      <c r="D543" s="7"/>
      <c r="E543" s="7"/>
      <c r="F543" s="7"/>
      <c r="G543" s="7"/>
    </row>
    <row r="544" spans="3:7" ht="14.25" customHeight="1">
      <c r="C544" s="7"/>
      <c r="D544" s="7"/>
      <c r="E544" s="7"/>
      <c r="F544" s="7"/>
      <c r="G544" s="7"/>
    </row>
    <row r="545" spans="3:7" ht="14.25" customHeight="1">
      <c r="C545" s="7"/>
      <c r="D545" s="7"/>
      <c r="E545" s="7"/>
      <c r="F545" s="7"/>
      <c r="G545" s="7"/>
    </row>
    <row r="546" spans="3:7" ht="14.25" customHeight="1">
      <c r="C546" s="7"/>
      <c r="D546" s="7"/>
      <c r="E546" s="7"/>
      <c r="F546" s="7"/>
      <c r="G546" s="7"/>
    </row>
    <row r="547" spans="3:7" ht="14.25" customHeight="1">
      <c r="C547" s="7"/>
      <c r="D547" s="7"/>
      <c r="E547" s="7"/>
      <c r="F547" s="7"/>
      <c r="G547" s="7"/>
    </row>
    <row r="548" spans="3:7" ht="14.25" customHeight="1">
      <c r="C548" s="7"/>
      <c r="D548" s="7"/>
      <c r="E548" s="7"/>
      <c r="F548" s="7"/>
      <c r="G548" s="7"/>
    </row>
    <row r="549" spans="3:7" ht="14.25" customHeight="1">
      <c r="C549" s="7"/>
      <c r="D549" s="7"/>
      <c r="E549" s="7"/>
      <c r="F549" s="7"/>
      <c r="G549" s="7"/>
    </row>
    <row r="550" spans="3:7" ht="14.25" customHeight="1">
      <c r="C550" s="7"/>
      <c r="D550" s="7"/>
      <c r="E550" s="7"/>
      <c r="F550" s="7"/>
      <c r="G550" s="7"/>
    </row>
    <row r="551" spans="3:7" ht="14.25" customHeight="1">
      <c r="C551" s="7"/>
      <c r="D551" s="7"/>
      <c r="E551" s="7"/>
      <c r="F551" s="7"/>
      <c r="G551" s="7"/>
    </row>
    <row r="552" spans="3:7" ht="14.25" customHeight="1">
      <c r="C552" s="7"/>
      <c r="D552" s="7"/>
      <c r="E552" s="7"/>
      <c r="F552" s="7"/>
      <c r="G552" s="7"/>
    </row>
    <row r="553" spans="3:7" ht="14.25" customHeight="1">
      <c r="C553" s="7"/>
      <c r="D553" s="7"/>
      <c r="E553" s="7"/>
      <c r="F553" s="7"/>
      <c r="G553" s="7"/>
    </row>
    <row r="554" spans="3:7" ht="14.25" customHeight="1">
      <c r="C554" s="7"/>
      <c r="D554" s="7"/>
      <c r="E554" s="7"/>
      <c r="F554" s="7"/>
      <c r="G554" s="7"/>
    </row>
    <row r="555" spans="3:7" ht="14.25" customHeight="1">
      <c r="C555" s="7"/>
      <c r="D555" s="7"/>
      <c r="E555" s="7"/>
      <c r="F555" s="7"/>
      <c r="G555" s="7"/>
    </row>
    <row r="556" spans="3:7" ht="14.25" customHeight="1">
      <c r="C556" s="7"/>
      <c r="D556" s="7"/>
      <c r="E556" s="7"/>
      <c r="F556" s="7"/>
      <c r="G556" s="7"/>
    </row>
    <row r="557" spans="3:7" ht="14.25" customHeight="1">
      <c r="C557" s="7"/>
      <c r="D557" s="7"/>
      <c r="E557" s="7"/>
      <c r="F557" s="7"/>
      <c r="G557" s="7"/>
    </row>
    <row r="558" spans="3:7" ht="14.25" customHeight="1">
      <c r="C558" s="7"/>
      <c r="D558" s="7"/>
      <c r="E558" s="7"/>
      <c r="F558" s="7"/>
      <c r="G558" s="7"/>
    </row>
    <row r="559" spans="3:7" ht="14.25" customHeight="1">
      <c r="C559" s="7"/>
      <c r="D559" s="7"/>
      <c r="E559" s="7"/>
      <c r="F559" s="7"/>
      <c r="G559" s="7"/>
    </row>
    <row r="560" spans="3:7" ht="14.25" customHeight="1">
      <c r="C560" s="7"/>
      <c r="D560" s="7"/>
      <c r="E560" s="7"/>
      <c r="F560" s="7"/>
      <c r="G560" s="7"/>
    </row>
    <row r="561" spans="3:7" ht="14.25" customHeight="1">
      <c r="C561" s="7"/>
      <c r="D561" s="7"/>
      <c r="E561" s="7"/>
      <c r="F561" s="7"/>
      <c r="G561" s="7"/>
    </row>
    <row r="562" spans="3:7" ht="14.25" customHeight="1">
      <c r="C562" s="7"/>
      <c r="D562" s="7"/>
      <c r="E562" s="7"/>
      <c r="F562" s="7"/>
      <c r="G562" s="7"/>
    </row>
    <row r="563" spans="3:7" ht="14.25" customHeight="1">
      <c r="C563" s="7"/>
      <c r="D563" s="7"/>
      <c r="E563" s="7"/>
      <c r="F563" s="7"/>
      <c r="G563" s="7"/>
    </row>
    <row r="564" spans="3:7" ht="14.25" customHeight="1">
      <c r="C564" s="7"/>
      <c r="D564" s="7"/>
      <c r="E564" s="7"/>
      <c r="F564" s="7"/>
      <c r="G564" s="7"/>
    </row>
    <row r="565" spans="3:7" ht="14.25" customHeight="1">
      <c r="C565" s="7"/>
      <c r="D565" s="7"/>
      <c r="E565" s="7"/>
      <c r="F565" s="7"/>
      <c r="G565" s="7"/>
    </row>
    <row r="566" spans="3:7" ht="14.25" customHeight="1">
      <c r="C566" s="7"/>
      <c r="D566" s="7"/>
      <c r="E566" s="7"/>
      <c r="F566" s="7"/>
      <c r="G566" s="7"/>
    </row>
    <row r="567" spans="3:7" ht="14.25" customHeight="1">
      <c r="C567" s="7"/>
      <c r="D567" s="7"/>
      <c r="E567" s="7"/>
      <c r="F567" s="7"/>
      <c r="G567" s="7"/>
    </row>
    <row r="568" spans="3:7" ht="14.25" customHeight="1">
      <c r="C568" s="7"/>
      <c r="D568" s="7"/>
      <c r="E568" s="7"/>
      <c r="F568" s="7"/>
      <c r="G568" s="7"/>
    </row>
    <row r="569" spans="3:7" ht="14.25" customHeight="1">
      <c r="C569" s="7"/>
      <c r="D569" s="7"/>
      <c r="E569" s="7"/>
      <c r="F569" s="7"/>
      <c r="G569" s="7"/>
    </row>
    <row r="570" spans="3:7" ht="14.25" customHeight="1">
      <c r="C570" s="7"/>
      <c r="D570" s="7"/>
      <c r="E570" s="7"/>
      <c r="F570" s="7"/>
      <c r="G570" s="7"/>
    </row>
    <row r="571" spans="3:7" ht="14.25" customHeight="1">
      <c r="C571" s="7"/>
      <c r="D571" s="7"/>
      <c r="E571" s="7"/>
      <c r="F571" s="7"/>
      <c r="G571" s="7"/>
    </row>
    <row r="572" spans="3:7" ht="14.25" customHeight="1">
      <c r="C572" s="7"/>
      <c r="D572" s="7"/>
      <c r="E572" s="7"/>
      <c r="F572" s="7"/>
      <c r="G572" s="7"/>
    </row>
    <row r="573" spans="3:7" ht="14.25" customHeight="1">
      <c r="C573" s="7"/>
      <c r="D573" s="7"/>
      <c r="E573" s="7"/>
      <c r="F573" s="7"/>
      <c r="G573" s="7"/>
    </row>
    <row r="574" spans="3:7" ht="14.25" customHeight="1">
      <c r="C574" s="7"/>
      <c r="D574" s="7"/>
      <c r="E574" s="7"/>
      <c r="F574" s="7"/>
      <c r="G574" s="7"/>
    </row>
    <row r="575" spans="3:7" ht="14.25" customHeight="1">
      <c r="C575" s="7"/>
      <c r="D575" s="7"/>
      <c r="E575" s="7"/>
      <c r="F575" s="7"/>
      <c r="G575" s="7"/>
    </row>
    <row r="576" spans="3:7" ht="14.25" customHeight="1">
      <c r="C576" s="7"/>
      <c r="D576" s="7"/>
      <c r="E576" s="7"/>
      <c r="F576" s="7"/>
      <c r="G576" s="7"/>
    </row>
    <row r="577" spans="3:7" ht="14.25" customHeight="1">
      <c r="C577" s="7"/>
      <c r="D577" s="7"/>
      <c r="E577" s="7"/>
      <c r="F577" s="7"/>
      <c r="G577" s="7"/>
    </row>
    <row r="578" spans="3:7" ht="14.25" customHeight="1">
      <c r="C578" s="7"/>
      <c r="D578" s="7"/>
      <c r="E578" s="7"/>
      <c r="F578" s="7"/>
      <c r="G578" s="7"/>
    </row>
    <row r="579" spans="3:7" ht="14.25" customHeight="1">
      <c r="C579" s="7"/>
      <c r="D579" s="7"/>
      <c r="E579" s="7"/>
      <c r="F579" s="7"/>
      <c r="G579" s="7"/>
    </row>
    <row r="580" spans="3:7" ht="14.25" customHeight="1">
      <c r="C580" s="7"/>
      <c r="D580" s="7"/>
      <c r="E580" s="7"/>
      <c r="F580" s="7"/>
      <c r="G580" s="7"/>
    </row>
    <row r="581" spans="3:7" ht="14.25" customHeight="1">
      <c r="C581" s="7"/>
      <c r="D581" s="7"/>
      <c r="E581" s="7"/>
      <c r="F581" s="7"/>
      <c r="G581" s="7"/>
    </row>
    <row r="582" spans="3:7" ht="14.25" customHeight="1">
      <c r="C582" s="7"/>
      <c r="D582" s="7"/>
      <c r="E582" s="7"/>
      <c r="F582" s="7"/>
      <c r="G582" s="7"/>
    </row>
    <row r="583" spans="3:7" ht="14.25" customHeight="1">
      <c r="C583" s="7"/>
      <c r="D583" s="7"/>
      <c r="E583" s="7"/>
      <c r="F583" s="7"/>
      <c r="G583" s="7"/>
    </row>
    <row r="584" spans="3:7" ht="14.25" customHeight="1">
      <c r="C584" s="7"/>
      <c r="D584" s="7"/>
      <c r="E584" s="7"/>
      <c r="F584" s="7"/>
      <c r="G584" s="7"/>
    </row>
    <row r="585" spans="3:7" ht="14.25" customHeight="1">
      <c r="C585" s="7"/>
      <c r="D585" s="7"/>
      <c r="E585" s="7"/>
      <c r="F585" s="7"/>
      <c r="G585" s="7"/>
    </row>
    <row r="586" spans="3:7" ht="14.25" customHeight="1">
      <c r="C586" s="7"/>
      <c r="D586" s="7"/>
      <c r="E586" s="7"/>
      <c r="F586" s="7"/>
      <c r="G586" s="7"/>
    </row>
    <row r="587" spans="3:7" ht="14.25" customHeight="1">
      <c r="C587" s="7"/>
      <c r="D587" s="7"/>
      <c r="E587" s="7"/>
      <c r="F587" s="7"/>
      <c r="G587" s="7"/>
    </row>
    <row r="588" spans="3:7" ht="14.25" customHeight="1">
      <c r="C588" s="7"/>
      <c r="D588" s="7"/>
      <c r="E588" s="7"/>
      <c r="F588" s="7"/>
      <c r="G588" s="7"/>
    </row>
    <row r="589" spans="3:7" ht="14.25" customHeight="1">
      <c r="C589" s="7"/>
      <c r="D589" s="7"/>
      <c r="E589" s="7"/>
      <c r="F589" s="7"/>
      <c r="G589" s="7"/>
    </row>
    <row r="590" spans="3:7" ht="14.25" customHeight="1">
      <c r="C590" s="7"/>
      <c r="D590" s="7"/>
      <c r="E590" s="7"/>
      <c r="F590" s="7"/>
      <c r="G590" s="7"/>
    </row>
    <row r="591" spans="3:7" ht="14.25" customHeight="1">
      <c r="C591" s="7"/>
      <c r="D591" s="7"/>
      <c r="E591" s="7"/>
      <c r="F591" s="7"/>
      <c r="G591" s="7"/>
    </row>
    <row r="592" spans="3:7" ht="14.25" customHeight="1">
      <c r="C592" s="7"/>
      <c r="D592" s="7"/>
      <c r="E592" s="7"/>
      <c r="F592" s="7"/>
      <c r="G592" s="7"/>
    </row>
    <row r="593" spans="3:7" ht="14.25" customHeight="1">
      <c r="C593" s="7"/>
      <c r="D593" s="7"/>
      <c r="E593" s="7"/>
      <c r="F593" s="7"/>
      <c r="G593" s="7"/>
    </row>
    <row r="594" spans="3:7" ht="14.25" customHeight="1">
      <c r="C594" s="7"/>
      <c r="D594" s="7"/>
      <c r="E594" s="7"/>
      <c r="F594" s="7"/>
      <c r="G594" s="7"/>
    </row>
    <row r="595" spans="3:7" ht="14.25" customHeight="1">
      <c r="C595" s="7"/>
      <c r="D595" s="7"/>
      <c r="E595" s="7"/>
      <c r="F595" s="7"/>
      <c r="G595" s="7"/>
    </row>
    <row r="596" spans="3:7" ht="14.25" customHeight="1">
      <c r="C596" s="7"/>
      <c r="D596" s="7"/>
      <c r="E596" s="7"/>
      <c r="F596" s="7"/>
      <c r="G596" s="7"/>
    </row>
    <row r="597" spans="3:7" ht="14.25" customHeight="1">
      <c r="C597" s="7"/>
      <c r="D597" s="7"/>
      <c r="E597" s="7"/>
      <c r="F597" s="7"/>
      <c r="G597" s="7"/>
    </row>
    <row r="598" spans="3:7" ht="14.25" customHeight="1">
      <c r="C598" s="7"/>
      <c r="D598" s="7"/>
      <c r="E598" s="7"/>
      <c r="F598" s="7"/>
      <c r="G598" s="7"/>
    </row>
    <row r="599" spans="3:7" ht="14.25" customHeight="1">
      <c r="C599" s="7"/>
      <c r="D599" s="7"/>
      <c r="E599" s="7"/>
      <c r="F599" s="7"/>
      <c r="G599" s="7"/>
    </row>
    <row r="600" spans="3:7" ht="14.25" customHeight="1">
      <c r="C600" s="7"/>
      <c r="D600" s="7"/>
      <c r="E600" s="7"/>
      <c r="F600" s="7"/>
      <c r="G600" s="7"/>
    </row>
    <row r="601" spans="3:7" ht="14.25" customHeight="1">
      <c r="C601" s="7"/>
      <c r="D601" s="7"/>
      <c r="E601" s="7"/>
      <c r="F601" s="7"/>
      <c r="G601" s="7"/>
    </row>
    <row r="602" spans="3:7" ht="14.25" customHeight="1">
      <c r="C602" s="7"/>
      <c r="D602" s="7"/>
      <c r="E602" s="7"/>
      <c r="F602" s="7"/>
      <c r="G602" s="7"/>
    </row>
    <row r="603" spans="3:7" ht="14.25" customHeight="1">
      <c r="C603" s="7"/>
      <c r="D603" s="7"/>
      <c r="E603" s="7"/>
      <c r="F603" s="7"/>
      <c r="G603" s="7"/>
    </row>
    <row r="604" spans="3:7" ht="14.25" customHeight="1">
      <c r="C604" s="7"/>
      <c r="D604" s="7"/>
      <c r="E604" s="7"/>
      <c r="F604" s="7"/>
      <c r="G604" s="7"/>
    </row>
    <row r="605" spans="3:7" ht="14.25" customHeight="1">
      <c r="C605" s="7"/>
      <c r="D605" s="7"/>
      <c r="E605" s="7"/>
      <c r="F605" s="7"/>
      <c r="G605" s="7"/>
    </row>
    <row r="606" spans="3:7" ht="14.25" customHeight="1">
      <c r="C606" s="7"/>
      <c r="D606" s="7"/>
      <c r="E606" s="7"/>
      <c r="F606" s="7"/>
      <c r="G606" s="7"/>
    </row>
    <row r="607" spans="3:7" ht="14.25" customHeight="1">
      <c r="C607" s="7"/>
      <c r="D607" s="7"/>
      <c r="E607" s="7"/>
      <c r="F607" s="7"/>
      <c r="G607" s="7"/>
    </row>
    <row r="608" spans="3:7" ht="14.25" customHeight="1">
      <c r="C608" s="7"/>
      <c r="D608" s="7"/>
      <c r="E608" s="7"/>
      <c r="F608" s="7"/>
      <c r="G608" s="7"/>
    </row>
    <row r="609" spans="3:7" ht="14.25" customHeight="1">
      <c r="C609" s="7"/>
      <c r="D609" s="7"/>
      <c r="E609" s="7"/>
      <c r="F609" s="7"/>
      <c r="G609" s="7"/>
    </row>
    <row r="610" spans="3:7" ht="14.25" customHeight="1">
      <c r="C610" s="7"/>
      <c r="D610" s="7"/>
      <c r="E610" s="7"/>
      <c r="F610" s="7"/>
      <c r="G610" s="7"/>
    </row>
    <row r="611" spans="3:7" ht="14.25" customHeight="1">
      <c r="C611" s="7"/>
      <c r="D611" s="7"/>
      <c r="E611" s="7"/>
      <c r="F611" s="7"/>
      <c r="G611" s="7"/>
    </row>
    <row r="612" spans="3:7" ht="14.25" customHeight="1">
      <c r="C612" s="7"/>
      <c r="D612" s="7"/>
      <c r="E612" s="7"/>
      <c r="F612" s="7"/>
      <c r="G612" s="7"/>
    </row>
    <row r="613" spans="3:7" ht="14.25" customHeight="1">
      <c r="C613" s="7"/>
      <c r="D613" s="7"/>
      <c r="E613" s="7"/>
      <c r="F613" s="7"/>
      <c r="G613" s="7"/>
    </row>
    <row r="614" spans="3:7" ht="14.25" customHeight="1">
      <c r="C614" s="7"/>
      <c r="D614" s="7"/>
      <c r="E614" s="7"/>
      <c r="F614" s="7"/>
      <c r="G614" s="7"/>
    </row>
    <row r="615" spans="3:7" ht="14.25" customHeight="1">
      <c r="C615" s="7"/>
      <c r="D615" s="7"/>
      <c r="E615" s="7"/>
      <c r="F615" s="7"/>
      <c r="G615" s="7"/>
    </row>
    <row r="616" spans="3:7" ht="14.25" customHeight="1">
      <c r="C616" s="7"/>
      <c r="D616" s="7"/>
      <c r="E616" s="7"/>
      <c r="F616" s="7"/>
      <c r="G616" s="7"/>
    </row>
    <row r="617" spans="3:7" ht="14.25" customHeight="1">
      <c r="C617" s="7"/>
      <c r="D617" s="7"/>
      <c r="E617" s="7"/>
      <c r="F617" s="7"/>
      <c r="G617" s="7"/>
    </row>
    <row r="618" spans="3:7" ht="14.25" customHeight="1">
      <c r="C618" s="7"/>
      <c r="D618" s="7"/>
      <c r="E618" s="7"/>
      <c r="F618" s="7"/>
      <c r="G618" s="7"/>
    </row>
    <row r="619" spans="3:7" ht="14.25" customHeight="1">
      <c r="C619" s="7"/>
      <c r="D619" s="7"/>
      <c r="E619" s="7"/>
      <c r="F619" s="7"/>
      <c r="G619" s="7"/>
    </row>
    <row r="620" spans="3:7" ht="14.25" customHeight="1">
      <c r="C620" s="7"/>
      <c r="D620" s="7"/>
      <c r="E620" s="7"/>
      <c r="F620" s="7"/>
      <c r="G620" s="7"/>
    </row>
    <row r="621" spans="3:7" ht="14.25" customHeight="1">
      <c r="C621" s="7"/>
      <c r="D621" s="7"/>
      <c r="E621" s="7"/>
      <c r="F621" s="7"/>
      <c r="G621" s="7"/>
    </row>
    <row r="622" spans="3:7" ht="14.25" customHeight="1">
      <c r="C622" s="7"/>
      <c r="D622" s="7"/>
      <c r="E622" s="7"/>
      <c r="F622" s="7"/>
      <c r="G622" s="7"/>
    </row>
    <row r="623" spans="3:7" ht="14.25" customHeight="1">
      <c r="C623" s="7"/>
      <c r="D623" s="7"/>
      <c r="E623" s="7"/>
      <c r="F623" s="7"/>
      <c r="G623" s="7"/>
    </row>
    <row r="624" spans="3:7" ht="14.25" customHeight="1">
      <c r="C624" s="7"/>
      <c r="D624" s="7"/>
      <c r="E624" s="7"/>
      <c r="F624" s="7"/>
      <c r="G624" s="7"/>
    </row>
    <row r="625" spans="3:7" ht="14.25" customHeight="1">
      <c r="C625" s="7"/>
      <c r="D625" s="7"/>
      <c r="E625" s="7"/>
      <c r="F625" s="7"/>
      <c r="G625" s="7"/>
    </row>
    <row r="626" spans="3:7" ht="14.25" customHeight="1">
      <c r="C626" s="7"/>
      <c r="D626" s="7"/>
      <c r="E626" s="7"/>
      <c r="F626" s="7"/>
      <c r="G626" s="7"/>
    </row>
    <row r="627" spans="3:7" ht="14.25" customHeight="1">
      <c r="C627" s="7"/>
      <c r="D627" s="7"/>
      <c r="E627" s="7"/>
      <c r="F627" s="7"/>
      <c r="G627" s="7"/>
    </row>
    <row r="628" spans="3:7" ht="14.25" customHeight="1">
      <c r="C628" s="7"/>
      <c r="D628" s="7"/>
      <c r="E628" s="7"/>
      <c r="F628" s="7"/>
      <c r="G628" s="7"/>
    </row>
    <row r="629" spans="3:7" ht="14.25" customHeight="1">
      <c r="C629" s="7"/>
      <c r="D629" s="7"/>
      <c r="E629" s="7"/>
      <c r="F629" s="7"/>
      <c r="G629" s="7"/>
    </row>
    <row r="630" spans="3:7" ht="14.25" customHeight="1">
      <c r="C630" s="7"/>
      <c r="D630" s="7"/>
      <c r="E630" s="7"/>
      <c r="F630" s="7"/>
      <c r="G630" s="7"/>
    </row>
    <row r="631" spans="3:7" ht="14.25" customHeight="1">
      <c r="C631" s="7"/>
      <c r="D631" s="7"/>
      <c r="E631" s="7"/>
      <c r="F631" s="7"/>
      <c r="G631" s="7"/>
    </row>
    <row r="632" spans="3:7" ht="14.25" customHeight="1">
      <c r="C632" s="7"/>
      <c r="D632" s="7"/>
      <c r="E632" s="7"/>
      <c r="F632" s="7"/>
      <c r="G632" s="7"/>
    </row>
    <row r="633" spans="3:7" ht="14.25" customHeight="1">
      <c r="C633" s="7"/>
      <c r="D633" s="7"/>
      <c r="E633" s="7"/>
      <c r="F633" s="7"/>
      <c r="G633" s="7"/>
    </row>
    <row r="634" spans="3:7" ht="14.25" customHeight="1">
      <c r="C634" s="7"/>
      <c r="D634" s="7"/>
      <c r="E634" s="7"/>
      <c r="F634" s="7"/>
      <c r="G634" s="7"/>
    </row>
    <row r="635" spans="3:7" ht="14.25" customHeight="1">
      <c r="C635" s="7"/>
      <c r="D635" s="7"/>
      <c r="E635" s="7"/>
      <c r="F635" s="7"/>
      <c r="G635" s="7"/>
    </row>
    <row r="636" spans="3:7" ht="14.25" customHeight="1">
      <c r="C636" s="7"/>
      <c r="D636" s="7"/>
      <c r="E636" s="7"/>
      <c r="F636" s="7"/>
      <c r="G636" s="7"/>
    </row>
    <row r="637" spans="3:7" ht="14.25" customHeight="1">
      <c r="C637" s="7"/>
      <c r="D637" s="7"/>
      <c r="E637" s="7"/>
      <c r="F637" s="7"/>
      <c r="G637" s="7"/>
    </row>
    <row r="638" spans="3:7" ht="14.25" customHeight="1">
      <c r="C638" s="7"/>
      <c r="D638" s="7"/>
      <c r="E638" s="7"/>
      <c r="F638" s="7"/>
      <c r="G638" s="7"/>
    </row>
    <row r="639" spans="3:7" ht="14.25" customHeight="1">
      <c r="C639" s="7"/>
      <c r="D639" s="7"/>
      <c r="E639" s="7"/>
      <c r="F639" s="7"/>
      <c r="G639" s="7"/>
    </row>
    <row r="640" spans="3:7" ht="14.25" customHeight="1">
      <c r="C640" s="7"/>
      <c r="D640" s="7"/>
      <c r="E640" s="7"/>
      <c r="F640" s="7"/>
      <c r="G640" s="7"/>
    </row>
    <row r="641" spans="3:7" ht="14.25" customHeight="1">
      <c r="C641" s="7"/>
      <c r="D641" s="7"/>
      <c r="E641" s="7"/>
      <c r="F641" s="7"/>
      <c r="G641" s="7"/>
    </row>
    <row r="642" spans="3:7" ht="14.25" customHeight="1">
      <c r="C642" s="7"/>
      <c r="D642" s="7"/>
      <c r="E642" s="7"/>
      <c r="F642" s="7"/>
      <c r="G642" s="7"/>
    </row>
    <row r="643" spans="3:7" ht="14.25" customHeight="1">
      <c r="C643" s="7"/>
      <c r="D643" s="7"/>
      <c r="E643" s="7"/>
      <c r="F643" s="7"/>
      <c r="G643" s="7"/>
    </row>
    <row r="644" spans="3:7" ht="14.25" customHeight="1">
      <c r="C644" s="7"/>
      <c r="D644" s="7"/>
      <c r="E644" s="7"/>
      <c r="F644" s="7"/>
      <c r="G644" s="7"/>
    </row>
    <row r="645" spans="3:7" ht="14.25" customHeight="1">
      <c r="C645" s="7"/>
      <c r="D645" s="7"/>
      <c r="E645" s="7"/>
      <c r="F645" s="7"/>
      <c r="G645" s="7"/>
    </row>
    <row r="646" spans="3:7" ht="14.25" customHeight="1">
      <c r="C646" s="7"/>
      <c r="D646" s="7"/>
      <c r="E646" s="7"/>
      <c r="F646" s="7"/>
      <c r="G646" s="7"/>
    </row>
    <row r="647" spans="3:7" ht="14.25" customHeight="1">
      <c r="C647" s="7"/>
      <c r="D647" s="7"/>
      <c r="E647" s="7"/>
      <c r="F647" s="7"/>
      <c r="G647" s="7"/>
    </row>
    <row r="648" spans="3:7" ht="14.25" customHeight="1">
      <c r="C648" s="7"/>
      <c r="D648" s="7"/>
      <c r="E648" s="7"/>
      <c r="F648" s="7"/>
      <c r="G648" s="7"/>
    </row>
    <row r="649" spans="3:7" ht="14.25" customHeight="1">
      <c r="C649" s="7"/>
      <c r="D649" s="7"/>
      <c r="E649" s="7"/>
      <c r="F649" s="7"/>
      <c r="G649" s="7"/>
    </row>
    <row r="650" spans="3:7" ht="14.25" customHeight="1">
      <c r="C650" s="7"/>
      <c r="D650" s="7"/>
      <c r="E650" s="7"/>
      <c r="F650" s="7"/>
      <c r="G650" s="7"/>
    </row>
    <row r="651" spans="3:7" ht="14.25" customHeight="1">
      <c r="C651" s="7"/>
      <c r="D651" s="7"/>
      <c r="E651" s="7"/>
      <c r="F651" s="7"/>
      <c r="G651" s="7"/>
    </row>
    <row r="652" spans="3:7" ht="14.25" customHeight="1">
      <c r="C652" s="7"/>
      <c r="D652" s="7"/>
      <c r="E652" s="7"/>
      <c r="F652" s="7"/>
      <c r="G652" s="7"/>
    </row>
    <row r="653" spans="3:7" ht="14.25" customHeight="1">
      <c r="C653" s="7"/>
      <c r="D653" s="7"/>
      <c r="E653" s="7"/>
      <c r="F653" s="7"/>
      <c r="G653" s="7"/>
    </row>
    <row r="654" spans="3:7" ht="14.25" customHeight="1">
      <c r="C654" s="7"/>
      <c r="D654" s="7"/>
      <c r="E654" s="7"/>
      <c r="F654" s="7"/>
      <c r="G654" s="7"/>
    </row>
    <row r="655" spans="3:7" ht="14.25" customHeight="1">
      <c r="C655" s="7"/>
      <c r="D655" s="7"/>
      <c r="E655" s="7"/>
      <c r="F655" s="7"/>
      <c r="G655" s="7"/>
    </row>
    <row r="656" spans="3:7" ht="14.25" customHeight="1">
      <c r="C656" s="7"/>
      <c r="D656" s="7"/>
      <c r="E656" s="7"/>
      <c r="F656" s="7"/>
      <c r="G656" s="7"/>
    </row>
    <row r="657" spans="3:7" ht="14.25" customHeight="1">
      <c r="C657" s="7"/>
      <c r="D657" s="7"/>
      <c r="E657" s="7"/>
      <c r="F657" s="7"/>
      <c r="G657" s="7"/>
    </row>
    <row r="658" spans="3:7" ht="14.25" customHeight="1">
      <c r="C658" s="7"/>
      <c r="D658" s="7"/>
      <c r="E658" s="7"/>
      <c r="F658" s="7"/>
      <c r="G658" s="7"/>
    </row>
    <row r="659" spans="3:7" ht="14.25" customHeight="1">
      <c r="C659" s="7"/>
      <c r="D659" s="7"/>
      <c r="E659" s="7"/>
      <c r="F659" s="7"/>
      <c r="G659" s="7"/>
    </row>
    <row r="660" spans="3:7" ht="14.25" customHeight="1">
      <c r="C660" s="7"/>
      <c r="D660" s="7"/>
      <c r="E660" s="7"/>
      <c r="F660" s="7"/>
      <c r="G660" s="7"/>
    </row>
    <row r="661" spans="3:7" ht="14.25" customHeight="1">
      <c r="C661" s="7"/>
      <c r="D661" s="7"/>
      <c r="E661" s="7"/>
      <c r="F661" s="7"/>
      <c r="G661" s="7"/>
    </row>
    <row r="662" spans="3:7" ht="14.25" customHeight="1">
      <c r="C662" s="7"/>
      <c r="D662" s="7"/>
      <c r="E662" s="7"/>
      <c r="F662" s="7"/>
      <c r="G662" s="7"/>
    </row>
    <row r="663" spans="3:7" ht="14.25" customHeight="1">
      <c r="C663" s="7"/>
      <c r="D663" s="7"/>
      <c r="E663" s="7"/>
      <c r="F663" s="7"/>
      <c r="G663" s="7"/>
    </row>
    <row r="664" spans="3:7" ht="14.25" customHeight="1">
      <c r="C664" s="7"/>
      <c r="D664" s="7"/>
      <c r="E664" s="7"/>
      <c r="F664" s="7"/>
      <c r="G664" s="7"/>
    </row>
    <row r="665" spans="3:7" ht="14.25" customHeight="1">
      <c r="C665" s="7"/>
      <c r="D665" s="7"/>
      <c r="E665" s="7"/>
      <c r="F665" s="7"/>
      <c r="G665" s="7"/>
    </row>
    <row r="666" spans="3:7" ht="14.25" customHeight="1">
      <c r="C666" s="7"/>
      <c r="D666" s="7"/>
      <c r="E666" s="7"/>
      <c r="F666" s="7"/>
      <c r="G666" s="7"/>
    </row>
    <row r="667" spans="3:7" ht="14.25" customHeight="1">
      <c r="C667" s="7"/>
      <c r="D667" s="7"/>
      <c r="E667" s="7"/>
      <c r="F667" s="7"/>
      <c r="G667" s="7"/>
    </row>
    <row r="668" spans="3:7" ht="14.25" customHeight="1">
      <c r="C668" s="7"/>
      <c r="D668" s="7"/>
      <c r="E668" s="7"/>
      <c r="F668" s="7"/>
      <c r="G668" s="7"/>
    </row>
    <row r="669" spans="3:7" ht="14.25" customHeight="1">
      <c r="C669" s="7"/>
      <c r="D669" s="7"/>
      <c r="E669" s="7"/>
      <c r="F669" s="7"/>
      <c r="G669" s="7"/>
    </row>
    <row r="670" spans="3:7" ht="14.25" customHeight="1">
      <c r="C670" s="7"/>
      <c r="D670" s="7"/>
      <c r="E670" s="7"/>
      <c r="F670" s="7"/>
      <c r="G670" s="7"/>
    </row>
    <row r="671" spans="3:7" ht="14.25" customHeight="1">
      <c r="C671" s="7"/>
      <c r="D671" s="7"/>
      <c r="E671" s="7"/>
      <c r="F671" s="7"/>
      <c r="G671" s="7"/>
    </row>
    <row r="672" spans="3:7" ht="14.25" customHeight="1">
      <c r="C672" s="7"/>
      <c r="D672" s="7"/>
      <c r="E672" s="7"/>
      <c r="F672" s="7"/>
      <c r="G672" s="7"/>
    </row>
    <row r="673" spans="3:7" ht="14.25" customHeight="1">
      <c r="C673" s="7"/>
      <c r="D673" s="7"/>
      <c r="E673" s="7"/>
      <c r="F673" s="7"/>
      <c r="G673" s="7"/>
    </row>
    <row r="674" spans="3:7" ht="14.25" customHeight="1">
      <c r="C674" s="7"/>
      <c r="D674" s="7"/>
      <c r="E674" s="7"/>
      <c r="F674" s="7"/>
      <c r="G674" s="7"/>
    </row>
    <row r="675" spans="3:7" ht="14.25" customHeight="1">
      <c r="C675" s="7"/>
      <c r="D675" s="7"/>
      <c r="E675" s="7"/>
      <c r="F675" s="7"/>
      <c r="G675" s="7"/>
    </row>
    <row r="676" spans="3:7" ht="14.25" customHeight="1">
      <c r="C676" s="7"/>
      <c r="D676" s="7"/>
      <c r="E676" s="7"/>
      <c r="F676" s="7"/>
      <c r="G676" s="7"/>
    </row>
    <row r="677" spans="3:7" ht="14.25" customHeight="1">
      <c r="C677" s="7"/>
      <c r="D677" s="7"/>
      <c r="E677" s="7"/>
      <c r="F677" s="7"/>
      <c r="G677" s="7"/>
    </row>
    <row r="678" spans="3:7" ht="14.25" customHeight="1">
      <c r="C678" s="7"/>
      <c r="D678" s="7"/>
      <c r="E678" s="7"/>
      <c r="F678" s="7"/>
      <c r="G678" s="7"/>
    </row>
    <row r="679" spans="3:7" ht="14.25" customHeight="1">
      <c r="C679" s="7"/>
      <c r="D679" s="7"/>
      <c r="E679" s="7"/>
      <c r="F679" s="7"/>
      <c r="G679" s="7"/>
    </row>
    <row r="680" spans="3:7" ht="14.25" customHeight="1">
      <c r="C680" s="7"/>
      <c r="D680" s="7"/>
      <c r="E680" s="7"/>
      <c r="F680" s="7"/>
      <c r="G680" s="7"/>
    </row>
    <row r="681" spans="3:7" ht="14.25" customHeight="1">
      <c r="C681" s="7"/>
      <c r="D681" s="7"/>
      <c r="E681" s="7"/>
      <c r="F681" s="7"/>
      <c r="G681" s="7"/>
    </row>
    <row r="682" spans="3:7" ht="14.25" customHeight="1">
      <c r="C682" s="7"/>
      <c r="D682" s="7"/>
      <c r="E682" s="7"/>
      <c r="F682" s="7"/>
      <c r="G682" s="7"/>
    </row>
    <row r="683" spans="3:7" ht="14.25" customHeight="1">
      <c r="C683" s="7"/>
      <c r="D683" s="7"/>
      <c r="E683" s="7"/>
      <c r="F683" s="7"/>
      <c r="G683" s="7"/>
    </row>
    <row r="684" spans="3:7" ht="14.25" customHeight="1">
      <c r="C684" s="7"/>
      <c r="D684" s="7"/>
      <c r="E684" s="7"/>
      <c r="F684" s="7"/>
      <c r="G684" s="7"/>
    </row>
    <row r="685" spans="3:7" ht="14.25" customHeight="1">
      <c r="C685" s="7"/>
      <c r="D685" s="7"/>
      <c r="E685" s="7"/>
      <c r="F685" s="7"/>
      <c r="G685" s="7"/>
    </row>
    <row r="686" spans="3:7" ht="14.25" customHeight="1">
      <c r="C686" s="7"/>
      <c r="D686" s="7"/>
      <c r="E686" s="7"/>
      <c r="F686" s="7"/>
      <c r="G686" s="7"/>
    </row>
    <row r="687" spans="3:7" ht="14.25" customHeight="1">
      <c r="C687" s="7"/>
      <c r="D687" s="7"/>
      <c r="E687" s="7"/>
      <c r="F687" s="7"/>
      <c r="G687" s="7"/>
    </row>
    <row r="688" spans="3:7" ht="14.25" customHeight="1">
      <c r="C688" s="7"/>
      <c r="D688" s="7"/>
      <c r="E688" s="7"/>
      <c r="F688" s="7"/>
      <c r="G688" s="7"/>
    </row>
    <row r="689" spans="3:7" ht="14.25" customHeight="1">
      <c r="C689" s="7"/>
      <c r="D689" s="7"/>
      <c r="E689" s="7"/>
      <c r="F689" s="7"/>
      <c r="G689" s="7"/>
    </row>
    <row r="690" spans="3:7" ht="14.25" customHeight="1">
      <c r="C690" s="7"/>
      <c r="D690" s="7"/>
      <c r="E690" s="7"/>
      <c r="F690" s="7"/>
      <c r="G690" s="7"/>
    </row>
    <row r="691" spans="3:7" ht="14.25" customHeight="1">
      <c r="C691" s="7"/>
      <c r="D691" s="7"/>
      <c r="E691" s="7"/>
      <c r="F691" s="7"/>
      <c r="G691" s="7"/>
    </row>
    <row r="692" spans="3:7" ht="14.25" customHeight="1">
      <c r="C692" s="7"/>
      <c r="D692" s="7"/>
      <c r="E692" s="7"/>
      <c r="F692" s="7"/>
      <c r="G692" s="7"/>
    </row>
    <row r="693" spans="3:7" ht="14.25" customHeight="1">
      <c r="C693" s="7"/>
      <c r="D693" s="7"/>
      <c r="E693" s="7"/>
      <c r="F693" s="7"/>
      <c r="G693" s="7"/>
    </row>
    <row r="694" spans="3:7" ht="14.25" customHeight="1">
      <c r="C694" s="7"/>
      <c r="D694" s="7"/>
      <c r="E694" s="7"/>
      <c r="F694" s="7"/>
      <c r="G694" s="7"/>
    </row>
    <row r="695" spans="3:7" ht="14.25" customHeight="1">
      <c r="C695" s="7"/>
      <c r="D695" s="7"/>
      <c r="E695" s="7"/>
      <c r="F695" s="7"/>
      <c r="G695" s="7"/>
    </row>
    <row r="696" spans="3:7" ht="14.25" customHeight="1">
      <c r="C696" s="7"/>
      <c r="D696" s="7"/>
      <c r="E696" s="7"/>
      <c r="F696" s="7"/>
      <c r="G696" s="7"/>
    </row>
    <row r="697" spans="3:7" ht="14.25" customHeight="1">
      <c r="C697" s="7"/>
      <c r="D697" s="7"/>
      <c r="E697" s="7"/>
      <c r="F697" s="7"/>
      <c r="G697" s="7"/>
    </row>
    <row r="698" spans="3:7" ht="14.25" customHeight="1">
      <c r="C698" s="7"/>
      <c r="D698" s="7"/>
      <c r="E698" s="7"/>
      <c r="F698" s="7"/>
      <c r="G698" s="7"/>
    </row>
    <row r="699" spans="3:7" ht="14.25" customHeight="1">
      <c r="C699" s="7"/>
      <c r="D699" s="7"/>
      <c r="E699" s="7"/>
      <c r="F699" s="7"/>
      <c r="G699" s="7"/>
    </row>
    <row r="700" spans="3:7" ht="14.25" customHeight="1">
      <c r="C700" s="7"/>
      <c r="D700" s="7"/>
      <c r="E700" s="7"/>
      <c r="F700" s="7"/>
      <c r="G700" s="7"/>
    </row>
    <row r="701" spans="3:7" ht="14.25" customHeight="1">
      <c r="C701" s="7"/>
      <c r="D701" s="7"/>
      <c r="E701" s="7"/>
      <c r="F701" s="7"/>
      <c r="G701" s="7"/>
    </row>
    <row r="702" spans="3:7" ht="14.25" customHeight="1">
      <c r="C702" s="7"/>
      <c r="D702" s="7"/>
      <c r="E702" s="7"/>
      <c r="F702" s="7"/>
      <c r="G702" s="7"/>
    </row>
    <row r="703" spans="3:7" ht="14.25" customHeight="1">
      <c r="C703" s="7"/>
      <c r="D703" s="7"/>
      <c r="E703" s="7"/>
      <c r="F703" s="7"/>
      <c r="G703" s="7"/>
    </row>
    <row r="704" spans="3:7" ht="14.25" customHeight="1">
      <c r="C704" s="7"/>
      <c r="D704" s="7"/>
      <c r="E704" s="7"/>
      <c r="F704" s="7"/>
      <c r="G704" s="7"/>
    </row>
    <row r="705" spans="3:7" ht="14.25" customHeight="1">
      <c r="C705" s="7"/>
      <c r="D705" s="7"/>
      <c r="E705" s="7"/>
      <c r="F705" s="7"/>
      <c r="G705" s="7"/>
    </row>
    <row r="706" spans="3:7" ht="14.25" customHeight="1">
      <c r="C706" s="7"/>
      <c r="D706" s="7"/>
      <c r="E706" s="7"/>
      <c r="F706" s="7"/>
      <c r="G706" s="7"/>
    </row>
    <row r="707" spans="3:7" ht="14.25" customHeight="1">
      <c r="C707" s="7"/>
      <c r="D707" s="7"/>
      <c r="E707" s="7"/>
      <c r="F707" s="7"/>
      <c r="G707" s="7"/>
    </row>
    <row r="708" spans="3:7" ht="14.25" customHeight="1">
      <c r="C708" s="7"/>
      <c r="D708" s="7"/>
      <c r="E708" s="7"/>
      <c r="F708" s="7"/>
      <c r="G708" s="7"/>
    </row>
    <row r="709" spans="3:7" ht="14.25" customHeight="1">
      <c r="C709" s="7"/>
      <c r="D709" s="7"/>
      <c r="E709" s="7"/>
      <c r="F709" s="7"/>
      <c r="G709" s="7"/>
    </row>
    <row r="710" spans="3:7" ht="14.25" customHeight="1">
      <c r="C710" s="7"/>
      <c r="D710" s="7"/>
      <c r="E710" s="7"/>
      <c r="F710" s="7"/>
      <c r="G710" s="7"/>
    </row>
    <row r="711" spans="3:7" ht="14.25" customHeight="1">
      <c r="C711" s="7"/>
      <c r="D711" s="7"/>
      <c r="E711" s="7"/>
      <c r="F711" s="7"/>
      <c r="G711" s="7"/>
    </row>
    <row r="712" spans="3:7" ht="14.25" customHeight="1">
      <c r="C712" s="7"/>
      <c r="D712" s="7"/>
      <c r="E712" s="7"/>
      <c r="F712" s="7"/>
      <c r="G712" s="7"/>
    </row>
    <row r="713" spans="3:7" ht="14.25" customHeight="1">
      <c r="C713" s="7"/>
      <c r="D713" s="7"/>
      <c r="E713" s="7"/>
      <c r="F713" s="7"/>
      <c r="G713" s="7"/>
    </row>
    <row r="714" spans="3:7" ht="14.25" customHeight="1">
      <c r="C714" s="7"/>
      <c r="D714" s="7"/>
      <c r="E714" s="7"/>
      <c r="F714" s="7"/>
      <c r="G714" s="7"/>
    </row>
    <row r="715" spans="3:7" ht="14.25" customHeight="1">
      <c r="C715" s="7"/>
      <c r="D715" s="7"/>
      <c r="E715" s="7"/>
      <c r="F715" s="7"/>
      <c r="G715" s="7"/>
    </row>
    <row r="716" spans="3:7" ht="14.25" customHeight="1">
      <c r="C716" s="7"/>
      <c r="D716" s="7"/>
      <c r="E716" s="7"/>
      <c r="F716" s="7"/>
      <c r="G716" s="7"/>
    </row>
    <row r="717" spans="3:7" ht="14.25" customHeight="1">
      <c r="C717" s="7"/>
      <c r="D717" s="7"/>
      <c r="E717" s="7"/>
      <c r="F717" s="7"/>
      <c r="G717" s="7"/>
    </row>
    <row r="718" spans="3:7" ht="14.25" customHeight="1">
      <c r="C718" s="7"/>
      <c r="D718" s="7"/>
      <c r="E718" s="7"/>
      <c r="F718" s="7"/>
      <c r="G718" s="7"/>
    </row>
    <row r="719" spans="3:7" ht="14.25" customHeight="1">
      <c r="C719" s="7"/>
      <c r="D719" s="7"/>
      <c r="E719" s="7"/>
      <c r="F719" s="7"/>
      <c r="G719" s="7"/>
    </row>
    <row r="720" spans="3:7" ht="14.25" customHeight="1">
      <c r="C720" s="7"/>
      <c r="D720" s="7"/>
      <c r="E720" s="7"/>
      <c r="F720" s="7"/>
      <c r="G720" s="7"/>
    </row>
    <row r="721" spans="3:7" ht="14.25" customHeight="1">
      <c r="C721" s="7"/>
      <c r="D721" s="7"/>
      <c r="E721" s="7"/>
      <c r="F721" s="7"/>
      <c r="G721" s="7"/>
    </row>
    <row r="722" spans="3:7" ht="14.25" customHeight="1">
      <c r="C722" s="7"/>
      <c r="D722" s="7"/>
      <c r="E722" s="7"/>
      <c r="F722" s="7"/>
      <c r="G722" s="7"/>
    </row>
    <row r="723" spans="3:7" ht="14.25" customHeight="1">
      <c r="C723" s="7"/>
      <c r="D723" s="7"/>
      <c r="E723" s="7"/>
      <c r="F723" s="7"/>
      <c r="G723" s="7"/>
    </row>
    <row r="724" spans="3:7" ht="14.25" customHeight="1">
      <c r="C724" s="7"/>
      <c r="D724" s="7"/>
      <c r="E724" s="7"/>
      <c r="F724" s="7"/>
      <c r="G724" s="7"/>
    </row>
    <row r="725" spans="3:7" ht="14.25" customHeight="1">
      <c r="C725" s="7"/>
      <c r="D725" s="7"/>
      <c r="E725" s="7"/>
      <c r="F725" s="7"/>
      <c r="G725" s="7"/>
    </row>
    <row r="726" spans="3:7" ht="14.25" customHeight="1">
      <c r="C726" s="7"/>
      <c r="D726" s="7"/>
      <c r="E726" s="7"/>
      <c r="F726" s="7"/>
      <c r="G726" s="7"/>
    </row>
    <row r="727" spans="3:7" ht="14.25" customHeight="1">
      <c r="C727" s="7"/>
      <c r="D727" s="7"/>
      <c r="E727" s="7"/>
      <c r="F727" s="7"/>
      <c r="G727" s="7"/>
    </row>
    <row r="728" spans="3:7" ht="14.25" customHeight="1">
      <c r="C728" s="7"/>
      <c r="D728" s="7"/>
      <c r="E728" s="7"/>
      <c r="F728" s="7"/>
      <c r="G728" s="7"/>
    </row>
    <row r="729" spans="3:7" ht="14.25" customHeight="1">
      <c r="C729" s="7"/>
      <c r="D729" s="7"/>
      <c r="E729" s="7"/>
      <c r="F729" s="7"/>
      <c r="G729" s="7"/>
    </row>
    <row r="730" spans="3:7" ht="14.25" customHeight="1">
      <c r="C730" s="7"/>
      <c r="D730" s="7"/>
      <c r="E730" s="7"/>
      <c r="F730" s="7"/>
      <c r="G730" s="7"/>
    </row>
    <row r="731" spans="3:7" ht="14.25" customHeight="1">
      <c r="C731" s="7"/>
      <c r="D731" s="7"/>
      <c r="E731" s="7"/>
      <c r="F731" s="7"/>
      <c r="G731" s="7"/>
    </row>
    <row r="732" spans="3:7" ht="14.25" customHeight="1">
      <c r="C732" s="7"/>
      <c r="D732" s="7"/>
      <c r="E732" s="7"/>
      <c r="F732" s="7"/>
      <c r="G732" s="7"/>
    </row>
    <row r="733" spans="3:7" ht="14.25" customHeight="1">
      <c r="C733" s="7"/>
      <c r="D733" s="7"/>
      <c r="E733" s="7"/>
      <c r="F733" s="7"/>
      <c r="G733" s="7"/>
    </row>
    <row r="734" spans="3:7" ht="14.25" customHeight="1">
      <c r="C734" s="7"/>
      <c r="D734" s="7"/>
      <c r="E734" s="7"/>
      <c r="F734" s="7"/>
      <c r="G734" s="7"/>
    </row>
    <row r="735" spans="3:7" ht="14.25" customHeight="1">
      <c r="C735" s="7"/>
      <c r="D735" s="7"/>
      <c r="E735" s="7"/>
      <c r="F735" s="7"/>
      <c r="G735" s="7"/>
    </row>
    <row r="736" spans="3:7" ht="14.25" customHeight="1">
      <c r="C736" s="7"/>
      <c r="D736" s="7"/>
      <c r="E736" s="7"/>
      <c r="F736" s="7"/>
      <c r="G736" s="7"/>
    </row>
    <row r="737" spans="3:7" ht="14.25" customHeight="1">
      <c r="C737" s="7"/>
      <c r="D737" s="7"/>
      <c r="E737" s="7"/>
      <c r="F737" s="7"/>
      <c r="G737" s="7"/>
    </row>
    <row r="738" spans="3:7" ht="14.25" customHeight="1">
      <c r="C738" s="7"/>
      <c r="D738" s="7"/>
      <c r="E738" s="7"/>
      <c r="F738" s="7"/>
      <c r="G738" s="7"/>
    </row>
    <row r="739" spans="3:7" ht="14.25" customHeight="1">
      <c r="C739" s="7"/>
      <c r="D739" s="7"/>
      <c r="E739" s="7"/>
      <c r="F739" s="7"/>
      <c r="G739" s="7"/>
    </row>
    <row r="740" spans="3:7" ht="14.25" customHeight="1">
      <c r="C740" s="7"/>
      <c r="D740" s="7"/>
      <c r="E740" s="7"/>
      <c r="F740" s="7"/>
      <c r="G740" s="7"/>
    </row>
    <row r="741" spans="3:7" ht="14.25" customHeight="1">
      <c r="C741" s="7"/>
      <c r="D741" s="7"/>
      <c r="E741" s="7"/>
      <c r="F741" s="7"/>
      <c r="G741" s="7"/>
    </row>
    <row r="742" spans="3:7" ht="14.25" customHeight="1">
      <c r="C742" s="7"/>
      <c r="D742" s="7"/>
      <c r="E742" s="7"/>
      <c r="F742" s="7"/>
      <c r="G742" s="7"/>
    </row>
    <row r="743" spans="3:7" ht="14.25" customHeight="1">
      <c r="C743" s="7"/>
      <c r="D743" s="7"/>
      <c r="E743" s="7"/>
      <c r="F743" s="7"/>
      <c r="G743" s="7"/>
    </row>
    <row r="744" spans="3:7" ht="14.25" customHeight="1">
      <c r="C744" s="7"/>
      <c r="D744" s="7"/>
      <c r="E744" s="7"/>
      <c r="F744" s="7"/>
      <c r="G744" s="7"/>
    </row>
    <row r="745" spans="3:7" ht="14.25" customHeight="1">
      <c r="C745" s="7"/>
      <c r="D745" s="7"/>
      <c r="E745" s="7"/>
      <c r="F745" s="7"/>
      <c r="G745" s="7"/>
    </row>
    <row r="746" spans="3:7" ht="14.25" customHeight="1">
      <c r="C746" s="7"/>
      <c r="D746" s="7"/>
      <c r="E746" s="7"/>
      <c r="F746" s="7"/>
      <c r="G746" s="7"/>
    </row>
    <row r="747" spans="3:7" ht="14.25" customHeight="1">
      <c r="C747" s="7"/>
      <c r="D747" s="7"/>
      <c r="E747" s="7"/>
      <c r="F747" s="7"/>
      <c r="G747" s="7"/>
    </row>
    <row r="748" spans="3:7" ht="14.25" customHeight="1">
      <c r="C748" s="7"/>
      <c r="D748" s="7"/>
      <c r="E748" s="7"/>
      <c r="F748" s="7"/>
      <c r="G748" s="7"/>
    </row>
    <row r="749" spans="3:7" ht="14.25" customHeight="1">
      <c r="C749" s="7"/>
      <c r="D749" s="7"/>
      <c r="E749" s="7"/>
      <c r="F749" s="7"/>
      <c r="G749" s="7"/>
    </row>
    <row r="750" spans="3:7" ht="14.25" customHeight="1">
      <c r="C750" s="7"/>
      <c r="D750" s="7"/>
      <c r="E750" s="7"/>
      <c r="F750" s="7"/>
      <c r="G750" s="7"/>
    </row>
    <row r="751" spans="3:7" ht="14.25" customHeight="1">
      <c r="C751" s="7"/>
      <c r="D751" s="7"/>
      <c r="E751" s="7"/>
      <c r="F751" s="7"/>
      <c r="G751" s="7"/>
    </row>
    <row r="752" spans="3:7" ht="14.25" customHeight="1">
      <c r="C752" s="7"/>
      <c r="D752" s="7"/>
      <c r="E752" s="7"/>
      <c r="F752" s="7"/>
      <c r="G752" s="7"/>
    </row>
    <row r="753" spans="3:7" ht="14.25" customHeight="1">
      <c r="C753" s="7"/>
      <c r="D753" s="7"/>
      <c r="E753" s="7"/>
      <c r="F753" s="7"/>
      <c r="G753" s="7"/>
    </row>
    <row r="754" spans="3:7" ht="14.25" customHeight="1">
      <c r="C754" s="7"/>
      <c r="D754" s="7"/>
      <c r="E754" s="7"/>
      <c r="F754" s="7"/>
      <c r="G754" s="7"/>
    </row>
    <row r="755" spans="3:7" ht="14.25" customHeight="1">
      <c r="C755" s="7"/>
      <c r="D755" s="7"/>
      <c r="E755" s="7"/>
      <c r="F755" s="7"/>
      <c r="G755" s="7"/>
    </row>
    <row r="756" spans="3:7" ht="14.25" customHeight="1">
      <c r="C756" s="7"/>
      <c r="D756" s="7"/>
      <c r="E756" s="7"/>
      <c r="F756" s="7"/>
      <c r="G756" s="7"/>
    </row>
    <row r="757" spans="3:7" ht="14.25" customHeight="1">
      <c r="C757" s="7"/>
      <c r="D757" s="7"/>
      <c r="E757" s="7"/>
      <c r="F757" s="7"/>
      <c r="G757" s="7"/>
    </row>
    <row r="758" spans="3:7" ht="14.25" customHeight="1">
      <c r="C758" s="7"/>
      <c r="D758" s="7"/>
      <c r="E758" s="7"/>
      <c r="F758" s="7"/>
      <c r="G758" s="7"/>
    </row>
    <row r="759" spans="3:7" ht="14.25" customHeight="1">
      <c r="C759" s="7"/>
      <c r="D759" s="7"/>
      <c r="E759" s="7"/>
      <c r="F759" s="7"/>
      <c r="G759" s="7"/>
    </row>
    <row r="760" spans="3:7" ht="14.25" customHeight="1">
      <c r="C760" s="7"/>
      <c r="D760" s="7"/>
      <c r="E760" s="7"/>
      <c r="F760" s="7"/>
      <c r="G760" s="7"/>
    </row>
    <row r="761" spans="3:7" ht="14.25" customHeight="1">
      <c r="C761" s="7"/>
      <c r="D761" s="7"/>
      <c r="E761" s="7"/>
      <c r="F761" s="7"/>
      <c r="G761" s="7"/>
    </row>
    <row r="762" spans="3:7" ht="14.25" customHeight="1">
      <c r="C762" s="7"/>
      <c r="D762" s="7"/>
      <c r="E762" s="7"/>
      <c r="F762" s="7"/>
      <c r="G762" s="7"/>
    </row>
    <row r="763" spans="3:7" ht="14.25" customHeight="1">
      <c r="C763" s="7"/>
      <c r="D763" s="7"/>
      <c r="E763" s="7"/>
      <c r="F763" s="7"/>
      <c r="G763" s="7"/>
    </row>
    <row r="764" spans="3:7" ht="14.25" customHeight="1">
      <c r="C764" s="7"/>
      <c r="D764" s="7"/>
      <c r="E764" s="7"/>
      <c r="F764" s="7"/>
      <c r="G764" s="7"/>
    </row>
    <row r="765" spans="3:7" ht="14.25" customHeight="1">
      <c r="C765" s="7"/>
      <c r="D765" s="7"/>
      <c r="E765" s="7"/>
      <c r="F765" s="7"/>
      <c r="G765" s="7"/>
    </row>
    <row r="766" spans="3:7" ht="14.25" customHeight="1">
      <c r="C766" s="7"/>
      <c r="D766" s="7"/>
      <c r="E766" s="7"/>
      <c r="F766" s="7"/>
      <c r="G766" s="7"/>
    </row>
    <row r="767" spans="3:7" ht="14.25" customHeight="1">
      <c r="C767" s="7"/>
      <c r="D767" s="7"/>
      <c r="E767" s="7"/>
      <c r="F767" s="7"/>
      <c r="G767" s="7"/>
    </row>
    <row r="768" spans="3:7" ht="14.25" customHeight="1">
      <c r="C768" s="7"/>
      <c r="D768" s="7"/>
      <c r="E768" s="7"/>
      <c r="F768" s="7"/>
      <c r="G768" s="7"/>
    </row>
    <row r="769" spans="3:7" ht="14.25" customHeight="1">
      <c r="C769" s="7"/>
      <c r="D769" s="7"/>
      <c r="E769" s="7"/>
      <c r="F769" s="7"/>
      <c r="G769" s="7"/>
    </row>
    <row r="770" spans="3:7" ht="14.25" customHeight="1">
      <c r="C770" s="7"/>
      <c r="D770" s="7"/>
      <c r="E770" s="7"/>
      <c r="F770" s="7"/>
      <c r="G770" s="7"/>
    </row>
    <row r="771" spans="3:7" ht="14.25" customHeight="1">
      <c r="C771" s="7"/>
      <c r="D771" s="7"/>
      <c r="E771" s="7"/>
      <c r="F771" s="7"/>
      <c r="G771" s="7"/>
    </row>
    <row r="772" spans="3:7" ht="14.25" customHeight="1">
      <c r="C772" s="7"/>
      <c r="D772" s="7"/>
      <c r="E772" s="7"/>
      <c r="F772" s="7"/>
      <c r="G772" s="7"/>
    </row>
    <row r="773" spans="3:7" ht="14.25" customHeight="1">
      <c r="C773" s="7"/>
      <c r="D773" s="7"/>
      <c r="E773" s="7"/>
      <c r="F773" s="7"/>
      <c r="G773" s="7"/>
    </row>
    <row r="774" spans="3:7" ht="14.25" customHeight="1">
      <c r="C774" s="7"/>
      <c r="D774" s="7"/>
      <c r="E774" s="7"/>
      <c r="F774" s="7"/>
      <c r="G774" s="7"/>
    </row>
    <row r="775" spans="3:7" ht="14.25" customHeight="1">
      <c r="C775" s="7"/>
      <c r="D775" s="7"/>
      <c r="E775" s="7"/>
      <c r="F775" s="7"/>
      <c r="G775" s="7"/>
    </row>
    <row r="776" spans="3:7" ht="14.25" customHeight="1">
      <c r="C776" s="7"/>
      <c r="D776" s="7"/>
      <c r="E776" s="7"/>
      <c r="F776" s="7"/>
      <c r="G776" s="7"/>
    </row>
    <row r="777" spans="3:7" ht="14.25" customHeight="1">
      <c r="C777" s="7"/>
      <c r="D777" s="7"/>
      <c r="E777" s="7"/>
      <c r="F777" s="7"/>
      <c r="G777" s="7"/>
    </row>
    <row r="778" spans="3:7" ht="14.25" customHeight="1">
      <c r="C778" s="7"/>
      <c r="D778" s="7"/>
      <c r="E778" s="7"/>
      <c r="F778" s="7"/>
      <c r="G778" s="7"/>
    </row>
    <row r="779" spans="3:7" ht="14.25" customHeight="1">
      <c r="C779" s="7"/>
      <c r="D779" s="7"/>
      <c r="E779" s="7"/>
      <c r="F779" s="7"/>
      <c r="G779" s="7"/>
    </row>
    <row r="780" spans="3:7" ht="14.25" customHeight="1">
      <c r="C780" s="7"/>
      <c r="D780" s="7"/>
      <c r="E780" s="7"/>
      <c r="F780" s="7"/>
      <c r="G780" s="7"/>
    </row>
    <row r="781" spans="3:7" ht="14.25" customHeight="1">
      <c r="C781" s="7"/>
      <c r="D781" s="7"/>
      <c r="E781" s="7"/>
      <c r="F781" s="7"/>
      <c r="G781" s="7"/>
    </row>
    <row r="782" spans="3:7" ht="14.25" customHeight="1">
      <c r="C782" s="7"/>
      <c r="D782" s="7"/>
      <c r="E782" s="7"/>
      <c r="F782" s="7"/>
      <c r="G782" s="7"/>
    </row>
    <row r="783" spans="3:7" ht="14.25" customHeight="1">
      <c r="C783" s="7"/>
      <c r="D783" s="7"/>
      <c r="E783" s="7"/>
      <c r="F783" s="7"/>
      <c r="G783" s="7"/>
    </row>
    <row r="784" spans="3:7" ht="14.25" customHeight="1">
      <c r="C784" s="7"/>
      <c r="D784" s="7"/>
      <c r="E784" s="7"/>
      <c r="F784" s="7"/>
      <c r="G784" s="7"/>
    </row>
    <row r="785" spans="3:7" ht="14.25" customHeight="1">
      <c r="C785" s="7"/>
      <c r="D785" s="7"/>
      <c r="E785" s="7"/>
      <c r="F785" s="7"/>
      <c r="G785" s="7"/>
    </row>
    <row r="786" spans="3:7" ht="14.25" customHeight="1">
      <c r="C786" s="7"/>
      <c r="D786" s="7"/>
      <c r="E786" s="7"/>
      <c r="F786" s="7"/>
      <c r="G786" s="7"/>
    </row>
    <row r="787" spans="3:7" ht="14.25" customHeight="1">
      <c r="C787" s="7"/>
      <c r="D787" s="7"/>
      <c r="E787" s="7"/>
      <c r="F787" s="7"/>
      <c r="G787" s="7"/>
    </row>
    <row r="788" spans="3:7" ht="14.25" customHeight="1">
      <c r="C788" s="7"/>
      <c r="D788" s="7"/>
      <c r="E788" s="7"/>
      <c r="F788" s="7"/>
      <c r="G788" s="7"/>
    </row>
    <row r="789" spans="3:7" ht="14.25" customHeight="1">
      <c r="C789" s="7"/>
      <c r="D789" s="7"/>
      <c r="E789" s="7"/>
      <c r="F789" s="7"/>
      <c r="G789" s="7"/>
    </row>
    <row r="790" spans="3:7" ht="14.25" customHeight="1">
      <c r="C790" s="7"/>
      <c r="D790" s="7"/>
      <c r="E790" s="7"/>
      <c r="F790" s="7"/>
      <c r="G790" s="7"/>
    </row>
    <row r="791" spans="3:7" ht="14.25" customHeight="1">
      <c r="C791" s="7"/>
      <c r="D791" s="7"/>
      <c r="E791" s="7"/>
      <c r="F791" s="7"/>
      <c r="G791" s="7"/>
    </row>
    <row r="792" spans="3:7" ht="14.25" customHeight="1">
      <c r="C792" s="7"/>
      <c r="D792" s="7"/>
      <c r="E792" s="7"/>
      <c r="F792" s="7"/>
      <c r="G792" s="7"/>
    </row>
    <row r="793" spans="3:7" ht="14.25" customHeight="1">
      <c r="C793" s="7"/>
      <c r="D793" s="7"/>
      <c r="E793" s="7"/>
      <c r="F793" s="7"/>
      <c r="G793" s="7"/>
    </row>
    <row r="794" spans="3:7" ht="14.25" customHeight="1">
      <c r="C794" s="7"/>
      <c r="D794" s="7"/>
      <c r="E794" s="7"/>
      <c r="F794" s="7"/>
      <c r="G794" s="7"/>
    </row>
    <row r="795" spans="3:7" ht="14.25" customHeight="1">
      <c r="C795" s="7"/>
      <c r="D795" s="7"/>
      <c r="E795" s="7"/>
      <c r="F795" s="7"/>
      <c r="G795" s="7"/>
    </row>
    <row r="796" spans="3:7" ht="14.25" customHeight="1">
      <c r="C796" s="7"/>
      <c r="D796" s="7"/>
      <c r="E796" s="7"/>
      <c r="F796" s="7"/>
      <c r="G796" s="7"/>
    </row>
    <row r="797" spans="3:7" ht="14.25" customHeight="1">
      <c r="C797" s="7"/>
      <c r="D797" s="7"/>
      <c r="E797" s="7"/>
      <c r="F797" s="7"/>
      <c r="G797" s="7"/>
    </row>
    <row r="798" spans="3:7" ht="14.25" customHeight="1">
      <c r="C798" s="7"/>
      <c r="D798" s="7"/>
      <c r="E798" s="7"/>
      <c r="F798" s="7"/>
      <c r="G798" s="7"/>
    </row>
    <row r="799" spans="3:7" ht="14.25" customHeight="1">
      <c r="C799" s="7"/>
      <c r="D799" s="7"/>
      <c r="E799" s="7"/>
      <c r="F799" s="7"/>
      <c r="G799" s="7"/>
    </row>
    <row r="800" spans="3:7" ht="14.25" customHeight="1">
      <c r="C800" s="7"/>
      <c r="D800" s="7"/>
      <c r="E800" s="7"/>
      <c r="F800" s="7"/>
      <c r="G800" s="7"/>
    </row>
    <row r="801" spans="3:7" ht="14.25" customHeight="1">
      <c r="C801" s="7"/>
      <c r="D801" s="7"/>
      <c r="E801" s="7"/>
      <c r="F801" s="7"/>
      <c r="G801" s="7"/>
    </row>
    <row r="802" spans="3:7" ht="14.25" customHeight="1">
      <c r="C802" s="7"/>
      <c r="D802" s="7"/>
      <c r="E802" s="7"/>
      <c r="F802" s="7"/>
      <c r="G802" s="7"/>
    </row>
    <row r="803" spans="3:7" ht="14.25" customHeight="1">
      <c r="C803" s="7"/>
      <c r="D803" s="7"/>
      <c r="E803" s="7"/>
      <c r="F803" s="7"/>
      <c r="G803" s="7"/>
    </row>
    <row r="804" spans="3:7" ht="14.25" customHeight="1">
      <c r="C804" s="7"/>
      <c r="D804" s="7"/>
      <c r="E804" s="7"/>
      <c r="F804" s="7"/>
      <c r="G804" s="7"/>
    </row>
    <row r="805" spans="3:7" ht="14.25" customHeight="1">
      <c r="C805" s="7"/>
      <c r="D805" s="7"/>
      <c r="E805" s="7"/>
      <c r="F805" s="7"/>
      <c r="G805" s="7"/>
    </row>
    <row r="806" spans="3:7" ht="14.25" customHeight="1">
      <c r="C806" s="7"/>
      <c r="D806" s="7"/>
      <c r="E806" s="7"/>
      <c r="F806" s="7"/>
      <c r="G806" s="7"/>
    </row>
    <row r="807" spans="3:7" ht="14.25" customHeight="1">
      <c r="C807" s="7"/>
      <c r="D807" s="7"/>
      <c r="E807" s="7"/>
      <c r="F807" s="7"/>
      <c r="G807" s="7"/>
    </row>
    <row r="808" spans="3:7" ht="14.25" customHeight="1">
      <c r="C808" s="7"/>
      <c r="D808" s="7"/>
      <c r="E808" s="7"/>
      <c r="F808" s="7"/>
      <c r="G808" s="7"/>
    </row>
    <row r="809" spans="3:7" ht="14.25" customHeight="1">
      <c r="C809" s="7"/>
      <c r="D809" s="7"/>
      <c r="E809" s="7"/>
      <c r="F809" s="7"/>
      <c r="G809" s="7"/>
    </row>
    <row r="810" spans="3:7" ht="14.25" customHeight="1">
      <c r="C810" s="7"/>
      <c r="D810" s="7"/>
      <c r="E810" s="7"/>
      <c r="F810" s="7"/>
      <c r="G810" s="7"/>
    </row>
    <row r="811" spans="3:7" ht="14.25" customHeight="1">
      <c r="C811" s="7"/>
      <c r="D811" s="7"/>
      <c r="E811" s="7"/>
      <c r="F811" s="7"/>
      <c r="G811" s="7"/>
    </row>
    <row r="812" spans="3:7" ht="14.25" customHeight="1">
      <c r="C812" s="7"/>
      <c r="D812" s="7"/>
      <c r="E812" s="7"/>
      <c r="F812" s="7"/>
      <c r="G812" s="7"/>
    </row>
    <row r="813" spans="3:7" ht="14.25" customHeight="1">
      <c r="C813" s="7"/>
      <c r="D813" s="7"/>
      <c r="E813" s="7"/>
      <c r="F813" s="7"/>
      <c r="G813" s="7"/>
    </row>
    <row r="814" spans="3:7" ht="14.25" customHeight="1">
      <c r="C814" s="7"/>
      <c r="D814" s="7"/>
      <c r="E814" s="7"/>
      <c r="F814" s="7"/>
      <c r="G814" s="7"/>
    </row>
    <row r="815" spans="3:7" ht="14.25" customHeight="1">
      <c r="C815" s="7"/>
      <c r="D815" s="7"/>
      <c r="E815" s="7"/>
      <c r="F815" s="7"/>
      <c r="G815" s="7"/>
    </row>
    <row r="816" spans="3:7" ht="14.25" customHeight="1">
      <c r="C816" s="7"/>
      <c r="D816" s="7"/>
      <c r="E816" s="7"/>
      <c r="F816" s="7"/>
      <c r="G816" s="7"/>
    </row>
    <row r="817" spans="3:7" ht="14.25" customHeight="1">
      <c r="C817" s="7"/>
      <c r="D817" s="7"/>
      <c r="E817" s="7"/>
      <c r="F817" s="7"/>
      <c r="G817" s="7"/>
    </row>
    <row r="818" spans="3:7" ht="14.25" customHeight="1">
      <c r="C818" s="7"/>
      <c r="D818" s="7"/>
      <c r="E818" s="7"/>
      <c r="F818" s="7"/>
      <c r="G818" s="7"/>
    </row>
    <row r="819" spans="3:7" ht="14.25" customHeight="1">
      <c r="C819" s="7"/>
      <c r="D819" s="7"/>
      <c r="E819" s="7"/>
      <c r="F819" s="7"/>
      <c r="G819" s="7"/>
    </row>
    <row r="820" spans="3:7" ht="14.25" customHeight="1">
      <c r="C820" s="7"/>
      <c r="D820" s="7"/>
      <c r="E820" s="7"/>
      <c r="F820" s="7"/>
      <c r="G820" s="7"/>
    </row>
    <row r="821" spans="3:7" ht="14.25" customHeight="1">
      <c r="C821" s="7"/>
      <c r="D821" s="7"/>
      <c r="E821" s="7"/>
      <c r="F821" s="7"/>
      <c r="G821" s="7"/>
    </row>
    <row r="822" spans="3:7" ht="14.25" customHeight="1">
      <c r="C822" s="7"/>
      <c r="D822" s="7"/>
      <c r="E822" s="7"/>
      <c r="F822" s="7"/>
      <c r="G822" s="7"/>
    </row>
    <row r="823" spans="3:7" ht="14.25" customHeight="1">
      <c r="C823" s="7"/>
      <c r="D823" s="7"/>
      <c r="E823" s="7"/>
      <c r="F823" s="7"/>
      <c r="G823" s="7"/>
    </row>
    <row r="824" spans="3:7" ht="14.25" customHeight="1">
      <c r="C824" s="7"/>
      <c r="D824" s="7"/>
      <c r="E824" s="7"/>
      <c r="F824" s="7"/>
      <c r="G824" s="7"/>
    </row>
    <row r="825" spans="3:7" ht="14.25" customHeight="1">
      <c r="C825" s="7"/>
      <c r="D825" s="7"/>
      <c r="E825" s="7"/>
      <c r="F825" s="7"/>
      <c r="G825" s="7"/>
    </row>
    <row r="826" spans="3:7" ht="14.25" customHeight="1">
      <c r="C826" s="7"/>
      <c r="D826" s="7"/>
      <c r="E826" s="7"/>
      <c r="F826" s="7"/>
      <c r="G826" s="7"/>
    </row>
    <row r="827" spans="3:7" ht="14.25" customHeight="1">
      <c r="C827" s="7"/>
      <c r="D827" s="7"/>
      <c r="E827" s="7"/>
      <c r="F827" s="7"/>
      <c r="G827" s="7"/>
    </row>
    <row r="828" spans="3:7" ht="14.25" customHeight="1">
      <c r="C828" s="7"/>
      <c r="D828" s="7"/>
      <c r="E828" s="7"/>
      <c r="F828" s="7"/>
      <c r="G828" s="7"/>
    </row>
    <row r="829" spans="3:7" ht="14.25" customHeight="1">
      <c r="C829" s="7"/>
      <c r="D829" s="7"/>
      <c r="E829" s="7"/>
      <c r="F829" s="7"/>
      <c r="G829" s="7"/>
    </row>
    <row r="830" spans="3:7" ht="14.25" customHeight="1">
      <c r="C830" s="7"/>
      <c r="D830" s="7"/>
      <c r="E830" s="7"/>
      <c r="F830" s="7"/>
      <c r="G830" s="7"/>
    </row>
    <row r="831" spans="3:7" ht="14.25" customHeight="1">
      <c r="C831" s="7"/>
      <c r="D831" s="7"/>
      <c r="E831" s="7"/>
      <c r="F831" s="7"/>
      <c r="G831" s="7"/>
    </row>
    <row r="832" spans="3:7" ht="14.25" customHeight="1">
      <c r="C832" s="7"/>
      <c r="D832" s="7"/>
      <c r="E832" s="7"/>
      <c r="F832" s="7"/>
      <c r="G832" s="7"/>
    </row>
    <row r="833" spans="3:7" ht="14.25" customHeight="1">
      <c r="C833" s="7"/>
      <c r="D833" s="7"/>
      <c r="E833" s="7"/>
      <c r="F833" s="7"/>
      <c r="G833" s="7"/>
    </row>
    <row r="834" spans="3:7" ht="14.25" customHeight="1">
      <c r="C834" s="7"/>
      <c r="D834" s="7"/>
      <c r="E834" s="7"/>
      <c r="F834" s="7"/>
      <c r="G834" s="7"/>
    </row>
    <row r="835" spans="3:7" ht="14.25" customHeight="1">
      <c r="C835" s="7"/>
      <c r="D835" s="7"/>
      <c r="E835" s="7"/>
      <c r="F835" s="7"/>
      <c r="G835" s="7"/>
    </row>
    <row r="836" spans="3:7" ht="14.25" customHeight="1">
      <c r="C836" s="7"/>
      <c r="D836" s="7"/>
      <c r="E836" s="7"/>
      <c r="F836" s="7"/>
      <c r="G836" s="7"/>
    </row>
    <row r="837" spans="3:7" ht="14.25" customHeight="1">
      <c r="C837" s="7"/>
      <c r="D837" s="7"/>
      <c r="E837" s="7"/>
      <c r="F837" s="7"/>
      <c r="G837" s="7"/>
    </row>
    <row r="838" spans="3:7" ht="14.25" customHeight="1">
      <c r="C838" s="7"/>
      <c r="D838" s="7"/>
      <c r="E838" s="7"/>
      <c r="F838" s="7"/>
      <c r="G838" s="7"/>
    </row>
    <row r="839" spans="3:7" ht="14.25" customHeight="1">
      <c r="C839" s="7"/>
      <c r="D839" s="7"/>
      <c r="E839" s="7"/>
      <c r="F839" s="7"/>
      <c r="G839" s="7"/>
    </row>
    <row r="840" spans="3:7" ht="14.25" customHeight="1">
      <c r="C840" s="7"/>
      <c r="D840" s="7"/>
      <c r="E840" s="7"/>
      <c r="F840" s="7"/>
      <c r="G840" s="7"/>
    </row>
    <row r="841" spans="3:7" ht="14.25" customHeight="1">
      <c r="C841" s="7"/>
      <c r="D841" s="7"/>
      <c r="E841" s="7"/>
      <c r="F841" s="7"/>
      <c r="G841" s="7"/>
    </row>
    <row r="842" spans="3:7" ht="14.25" customHeight="1">
      <c r="C842" s="7"/>
      <c r="D842" s="7"/>
      <c r="E842" s="7"/>
      <c r="F842" s="7"/>
      <c r="G842" s="7"/>
    </row>
    <row r="843" spans="3:7" ht="14.25" customHeight="1">
      <c r="C843" s="7"/>
      <c r="D843" s="7"/>
      <c r="E843" s="7"/>
      <c r="F843" s="7"/>
      <c r="G843" s="7"/>
    </row>
    <row r="844" spans="3:7" ht="14.25" customHeight="1">
      <c r="C844" s="7"/>
      <c r="D844" s="7"/>
      <c r="E844" s="7"/>
      <c r="F844" s="7"/>
      <c r="G844" s="7"/>
    </row>
    <row r="845" spans="3:7" ht="14.25" customHeight="1">
      <c r="C845" s="7"/>
      <c r="D845" s="7"/>
      <c r="E845" s="7"/>
      <c r="F845" s="7"/>
      <c r="G845" s="7"/>
    </row>
    <row r="846" spans="3:7" ht="14.25" customHeight="1">
      <c r="C846" s="7"/>
      <c r="D846" s="7"/>
      <c r="E846" s="7"/>
      <c r="F846" s="7"/>
      <c r="G846" s="7"/>
    </row>
    <row r="847" spans="3:7" ht="14.25" customHeight="1">
      <c r="C847" s="7"/>
      <c r="D847" s="7"/>
      <c r="E847" s="7"/>
      <c r="F847" s="7"/>
      <c r="G847" s="7"/>
    </row>
    <row r="848" spans="3:7" ht="14.25" customHeight="1">
      <c r="C848" s="7"/>
      <c r="D848" s="7"/>
      <c r="E848" s="7"/>
      <c r="F848" s="7"/>
      <c r="G848" s="7"/>
    </row>
    <row r="849" spans="3:7" ht="14.25" customHeight="1">
      <c r="C849" s="7"/>
      <c r="D849" s="7"/>
      <c r="E849" s="7"/>
      <c r="F849" s="7"/>
      <c r="G849" s="7"/>
    </row>
    <row r="850" spans="3:7" ht="14.25" customHeight="1">
      <c r="C850" s="7"/>
      <c r="D850" s="7"/>
      <c r="E850" s="7"/>
      <c r="F850" s="7"/>
      <c r="G850" s="7"/>
    </row>
    <row r="851" spans="3:7" ht="14.25" customHeight="1">
      <c r="C851" s="7"/>
      <c r="D851" s="7"/>
      <c r="E851" s="7"/>
      <c r="F851" s="7"/>
      <c r="G851" s="7"/>
    </row>
    <row r="852" spans="3:7" ht="14.25" customHeight="1">
      <c r="C852" s="7"/>
      <c r="D852" s="7"/>
      <c r="E852" s="7"/>
      <c r="F852" s="7"/>
      <c r="G852" s="7"/>
    </row>
    <row r="853" spans="3:7" ht="14.25" customHeight="1">
      <c r="C853" s="7"/>
      <c r="D853" s="7"/>
      <c r="E853" s="7"/>
      <c r="F853" s="7"/>
      <c r="G853" s="7"/>
    </row>
    <row r="854" spans="3:7" ht="14.25" customHeight="1">
      <c r="C854" s="7"/>
      <c r="D854" s="7"/>
      <c r="E854" s="7"/>
      <c r="F854" s="7"/>
      <c r="G854" s="7"/>
    </row>
    <row r="855" spans="3:7" ht="14.25" customHeight="1">
      <c r="C855" s="7"/>
      <c r="D855" s="7"/>
      <c r="E855" s="7"/>
      <c r="F855" s="7"/>
      <c r="G855" s="7"/>
    </row>
    <row r="856" spans="3:7" ht="14.25" customHeight="1">
      <c r="C856" s="7"/>
      <c r="D856" s="7"/>
      <c r="E856" s="7"/>
      <c r="F856" s="7"/>
      <c r="G856" s="7"/>
    </row>
    <row r="857" spans="3:7" ht="14.25" customHeight="1">
      <c r="C857" s="7"/>
      <c r="D857" s="7"/>
      <c r="E857" s="7"/>
      <c r="F857" s="7"/>
      <c r="G857" s="7"/>
    </row>
    <row r="858" spans="3:7" ht="14.25" customHeight="1">
      <c r="C858" s="7"/>
      <c r="D858" s="7"/>
      <c r="E858" s="7"/>
      <c r="F858" s="7"/>
      <c r="G858" s="7"/>
    </row>
    <row r="859" spans="3:7" ht="14.25" customHeight="1">
      <c r="C859" s="7"/>
      <c r="D859" s="7"/>
      <c r="E859" s="7"/>
      <c r="F859" s="7"/>
      <c r="G859" s="7"/>
    </row>
    <row r="860" spans="3:7" ht="14.25" customHeight="1">
      <c r="C860" s="7"/>
      <c r="D860" s="7"/>
      <c r="E860" s="7"/>
      <c r="F860" s="7"/>
      <c r="G860" s="7"/>
    </row>
    <row r="861" spans="3:7" ht="14.25" customHeight="1">
      <c r="C861" s="7"/>
      <c r="D861" s="7"/>
      <c r="E861" s="7"/>
      <c r="F861" s="7"/>
      <c r="G861" s="7"/>
    </row>
    <row r="862" spans="3:7" ht="14.25" customHeight="1">
      <c r="C862" s="7"/>
      <c r="D862" s="7"/>
      <c r="E862" s="7"/>
      <c r="F862" s="7"/>
      <c r="G862" s="7"/>
    </row>
    <row r="863" spans="3:7" ht="14.25" customHeight="1">
      <c r="C863" s="7"/>
      <c r="D863" s="7"/>
      <c r="E863" s="7"/>
      <c r="F863" s="7"/>
      <c r="G863" s="7"/>
    </row>
    <row r="864" spans="3:7" ht="14.25" customHeight="1">
      <c r="C864" s="7"/>
      <c r="D864" s="7"/>
      <c r="E864" s="7"/>
      <c r="F864" s="7"/>
      <c r="G864" s="7"/>
    </row>
    <row r="865" spans="3:7" ht="14.25" customHeight="1">
      <c r="C865" s="7"/>
      <c r="D865" s="7"/>
      <c r="E865" s="7"/>
      <c r="F865" s="7"/>
      <c r="G865" s="7"/>
    </row>
    <row r="866" spans="3:7" ht="14.25" customHeight="1">
      <c r="C866" s="7"/>
      <c r="D866" s="7"/>
      <c r="E866" s="7"/>
      <c r="F866" s="7"/>
      <c r="G866" s="7"/>
    </row>
    <row r="867" spans="3:7" ht="14.25" customHeight="1">
      <c r="C867" s="7"/>
      <c r="D867" s="7"/>
      <c r="E867" s="7"/>
      <c r="F867" s="7"/>
      <c r="G867" s="7"/>
    </row>
    <row r="868" spans="3:7" ht="14.25" customHeight="1">
      <c r="C868" s="7"/>
      <c r="D868" s="7"/>
      <c r="E868" s="7"/>
      <c r="F868" s="7"/>
      <c r="G868" s="7"/>
    </row>
    <row r="869" spans="3:7" ht="14.25" customHeight="1">
      <c r="C869" s="7"/>
      <c r="D869" s="7"/>
      <c r="E869" s="7"/>
      <c r="F869" s="7"/>
      <c r="G869" s="7"/>
    </row>
    <row r="870" spans="3:7" ht="14.25" customHeight="1">
      <c r="C870" s="7"/>
      <c r="D870" s="7"/>
      <c r="E870" s="7"/>
      <c r="F870" s="7"/>
      <c r="G870" s="7"/>
    </row>
    <row r="871" spans="3:7" ht="14.25" customHeight="1">
      <c r="C871" s="7"/>
      <c r="D871" s="7"/>
      <c r="E871" s="7"/>
      <c r="F871" s="7"/>
      <c r="G871" s="7"/>
    </row>
    <row r="872" spans="3:7" ht="14.25" customHeight="1">
      <c r="C872" s="7"/>
      <c r="D872" s="7"/>
      <c r="E872" s="7"/>
      <c r="F872" s="7"/>
      <c r="G872" s="7"/>
    </row>
    <row r="873" spans="3:7" ht="14.25" customHeight="1">
      <c r="C873" s="7"/>
      <c r="D873" s="7"/>
      <c r="E873" s="7"/>
      <c r="F873" s="7"/>
      <c r="G873" s="7"/>
    </row>
    <row r="874" spans="3:7" ht="14.25" customHeight="1">
      <c r="C874" s="7"/>
      <c r="D874" s="7"/>
      <c r="E874" s="7"/>
      <c r="F874" s="7"/>
      <c r="G874" s="7"/>
    </row>
    <row r="875" spans="3:7" ht="14.25" customHeight="1">
      <c r="C875" s="7"/>
      <c r="D875" s="7"/>
      <c r="E875" s="7"/>
      <c r="F875" s="7"/>
      <c r="G875" s="7"/>
    </row>
    <row r="876" spans="3:7" ht="14.25" customHeight="1">
      <c r="C876" s="7"/>
      <c r="D876" s="7"/>
      <c r="E876" s="7"/>
      <c r="F876" s="7"/>
      <c r="G876" s="7"/>
    </row>
    <row r="877" spans="3:7" ht="14.25" customHeight="1">
      <c r="C877" s="7"/>
      <c r="D877" s="7"/>
      <c r="E877" s="7"/>
      <c r="F877" s="7"/>
      <c r="G877" s="7"/>
    </row>
    <row r="878" spans="3:7" ht="14.25" customHeight="1">
      <c r="C878" s="7"/>
      <c r="D878" s="7"/>
      <c r="E878" s="7"/>
      <c r="F878" s="7"/>
      <c r="G878" s="7"/>
    </row>
    <row r="879" spans="3:7" ht="14.25" customHeight="1">
      <c r="C879" s="7"/>
      <c r="D879" s="7"/>
      <c r="E879" s="7"/>
      <c r="F879" s="7"/>
      <c r="G879" s="7"/>
    </row>
    <row r="880" spans="3:7" ht="14.25" customHeight="1">
      <c r="C880" s="7"/>
      <c r="D880" s="7"/>
      <c r="E880" s="7"/>
      <c r="F880" s="7"/>
      <c r="G880" s="7"/>
    </row>
    <row r="881" spans="3:7" ht="14.25" customHeight="1">
      <c r="C881" s="7"/>
      <c r="D881" s="7"/>
      <c r="E881" s="7"/>
      <c r="F881" s="7"/>
      <c r="G881" s="7"/>
    </row>
    <row r="882" spans="3:7" ht="14.25" customHeight="1">
      <c r="C882" s="7"/>
      <c r="D882" s="7"/>
      <c r="E882" s="7"/>
      <c r="F882" s="7"/>
      <c r="G882" s="7"/>
    </row>
    <row r="883" spans="3:7" ht="14.25" customHeight="1">
      <c r="C883" s="7"/>
      <c r="D883" s="7"/>
      <c r="E883" s="7"/>
      <c r="F883" s="7"/>
      <c r="G883" s="7"/>
    </row>
    <row r="884" spans="3:7" ht="14.25" customHeight="1">
      <c r="C884" s="7"/>
      <c r="D884" s="7"/>
      <c r="E884" s="7"/>
      <c r="F884" s="7"/>
      <c r="G884" s="7"/>
    </row>
    <row r="885" spans="3:7" ht="14.25" customHeight="1">
      <c r="C885" s="7"/>
      <c r="D885" s="7"/>
      <c r="E885" s="7"/>
      <c r="F885" s="7"/>
      <c r="G885" s="7"/>
    </row>
    <row r="886" spans="3:7" ht="14.25" customHeight="1">
      <c r="C886" s="7"/>
      <c r="D886" s="7"/>
      <c r="E886" s="7"/>
      <c r="F886" s="7"/>
      <c r="G886" s="7"/>
    </row>
    <row r="887" spans="3:7" ht="14.25" customHeight="1">
      <c r="C887" s="7"/>
      <c r="D887" s="7"/>
      <c r="E887" s="7"/>
      <c r="F887" s="7"/>
      <c r="G887" s="7"/>
    </row>
    <row r="888" spans="3:7" ht="14.25" customHeight="1">
      <c r="C888" s="7"/>
      <c r="D888" s="7"/>
      <c r="E888" s="7"/>
      <c r="F888" s="7"/>
      <c r="G888" s="7"/>
    </row>
    <row r="889" spans="3:7" ht="14.25" customHeight="1">
      <c r="C889" s="7"/>
      <c r="D889" s="7"/>
      <c r="E889" s="7"/>
      <c r="F889" s="7"/>
      <c r="G889" s="7"/>
    </row>
    <row r="890" spans="3:7" ht="14.25" customHeight="1">
      <c r="C890" s="7"/>
      <c r="D890" s="7"/>
      <c r="E890" s="7"/>
      <c r="F890" s="7"/>
      <c r="G890" s="7"/>
    </row>
    <row r="891" spans="3:7" ht="14.25" customHeight="1">
      <c r="C891" s="7"/>
      <c r="D891" s="7"/>
      <c r="E891" s="7"/>
      <c r="F891" s="7"/>
      <c r="G891" s="7"/>
    </row>
    <row r="892" spans="3:7" ht="14.25" customHeight="1">
      <c r="C892" s="7"/>
      <c r="D892" s="7"/>
      <c r="E892" s="7"/>
      <c r="F892" s="7"/>
      <c r="G892" s="7"/>
    </row>
    <row r="893" spans="3:7" ht="14.25" customHeight="1">
      <c r="C893" s="7"/>
      <c r="D893" s="7"/>
      <c r="E893" s="7"/>
      <c r="F893" s="7"/>
      <c r="G893" s="7"/>
    </row>
    <row r="894" spans="3:7" ht="14.25" customHeight="1">
      <c r="C894" s="7"/>
      <c r="D894" s="7"/>
      <c r="E894" s="7"/>
      <c r="F894" s="7"/>
      <c r="G894" s="7"/>
    </row>
    <row r="895" spans="3:7" ht="14.25" customHeight="1">
      <c r="C895" s="7"/>
      <c r="D895" s="7"/>
      <c r="E895" s="7"/>
      <c r="F895" s="7"/>
      <c r="G895" s="7"/>
    </row>
    <row r="896" spans="3:7" ht="14.25" customHeight="1">
      <c r="C896" s="7"/>
      <c r="D896" s="7"/>
      <c r="E896" s="7"/>
      <c r="F896" s="7"/>
      <c r="G896" s="7"/>
    </row>
    <row r="897" spans="3:7" ht="14.25" customHeight="1">
      <c r="C897" s="7"/>
      <c r="D897" s="7"/>
      <c r="E897" s="7"/>
      <c r="F897" s="7"/>
      <c r="G897" s="7"/>
    </row>
    <row r="898" spans="3:7" ht="14.25" customHeight="1">
      <c r="C898" s="7"/>
      <c r="D898" s="7"/>
      <c r="E898" s="7"/>
      <c r="F898" s="7"/>
      <c r="G898" s="7"/>
    </row>
    <row r="899" spans="3:7" ht="14.25" customHeight="1">
      <c r="C899" s="7"/>
      <c r="D899" s="7"/>
      <c r="E899" s="7"/>
      <c r="F899" s="7"/>
      <c r="G899" s="7"/>
    </row>
    <row r="900" spans="3:7" ht="14.25" customHeight="1">
      <c r="C900" s="7"/>
      <c r="D900" s="7"/>
      <c r="E900" s="7"/>
      <c r="F900" s="7"/>
      <c r="G900" s="7"/>
    </row>
    <row r="901" spans="3:7" ht="14.25" customHeight="1">
      <c r="C901" s="7"/>
      <c r="D901" s="7"/>
      <c r="E901" s="7"/>
      <c r="F901" s="7"/>
      <c r="G901" s="7"/>
    </row>
    <row r="902" spans="3:7" ht="14.25" customHeight="1">
      <c r="C902" s="7"/>
      <c r="D902" s="7"/>
      <c r="E902" s="7"/>
      <c r="F902" s="7"/>
      <c r="G902" s="7"/>
    </row>
    <row r="903" spans="3:7" ht="14.25" customHeight="1">
      <c r="C903" s="7"/>
      <c r="D903" s="7"/>
      <c r="E903" s="7"/>
      <c r="F903" s="7"/>
      <c r="G903" s="7"/>
    </row>
    <row r="904" spans="3:7" ht="14.25" customHeight="1">
      <c r="C904" s="7"/>
      <c r="D904" s="7"/>
      <c r="E904" s="7"/>
      <c r="F904" s="7"/>
      <c r="G904" s="7"/>
    </row>
    <row r="905" spans="3:7" ht="14.25" customHeight="1">
      <c r="C905" s="7"/>
      <c r="D905" s="7"/>
      <c r="E905" s="7"/>
      <c r="F905" s="7"/>
      <c r="G905" s="7"/>
    </row>
    <row r="906" spans="3:7" ht="14.25" customHeight="1">
      <c r="C906" s="7"/>
      <c r="D906" s="7"/>
      <c r="E906" s="7"/>
      <c r="F906" s="7"/>
      <c r="G906" s="7"/>
    </row>
    <row r="907" spans="3:7" ht="14.25" customHeight="1">
      <c r="C907" s="7"/>
      <c r="D907" s="7"/>
      <c r="E907" s="7"/>
      <c r="F907" s="7"/>
      <c r="G907" s="7"/>
    </row>
    <row r="908" spans="3:7" ht="14.25" customHeight="1">
      <c r="C908" s="7"/>
      <c r="D908" s="7"/>
      <c r="E908" s="7"/>
      <c r="F908" s="7"/>
      <c r="G908" s="7"/>
    </row>
    <row r="909" spans="3:7" ht="14.25" customHeight="1">
      <c r="C909" s="7"/>
      <c r="D909" s="7"/>
      <c r="E909" s="7"/>
      <c r="F909" s="7"/>
      <c r="G909" s="7"/>
    </row>
    <row r="910" spans="3:7" ht="14.25" customHeight="1">
      <c r="C910" s="7"/>
      <c r="D910" s="7"/>
      <c r="E910" s="7"/>
      <c r="F910" s="7"/>
      <c r="G910" s="7"/>
    </row>
    <row r="911" spans="3:7" ht="14.25" customHeight="1">
      <c r="C911" s="7"/>
      <c r="D911" s="7"/>
      <c r="E911" s="7"/>
      <c r="F911" s="7"/>
      <c r="G911" s="7"/>
    </row>
    <row r="912" spans="3:7" ht="14.25" customHeight="1">
      <c r="C912" s="7"/>
      <c r="D912" s="7"/>
      <c r="E912" s="7"/>
      <c r="F912" s="7"/>
      <c r="G912" s="7"/>
    </row>
    <row r="913" spans="3:7" ht="14.25" customHeight="1">
      <c r="C913" s="7"/>
      <c r="D913" s="7"/>
      <c r="E913" s="7"/>
      <c r="F913" s="7"/>
      <c r="G913" s="7"/>
    </row>
    <row r="914" spans="3:7" ht="14.25" customHeight="1">
      <c r="C914" s="7"/>
      <c r="D914" s="7"/>
      <c r="E914" s="7"/>
      <c r="F914" s="7"/>
      <c r="G914" s="7"/>
    </row>
    <row r="915" spans="3:7" ht="14.25" customHeight="1">
      <c r="C915" s="7"/>
      <c r="D915" s="7"/>
      <c r="E915" s="7"/>
      <c r="F915" s="7"/>
      <c r="G915" s="7"/>
    </row>
    <row r="916" spans="3:7" ht="14.25" customHeight="1">
      <c r="C916" s="7"/>
      <c r="D916" s="7"/>
      <c r="E916" s="7"/>
      <c r="F916" s="7"/>
      <c r="G916" s="7"/>
    </row>
    <row r="917" spans="3:7" ht="14.25" customHeight="1">
      <c r="C917" s="7"/>
      <c r="D917" s="7"/>
      <c r="E917" s="7"/>
      <c r="F917" s="7"/>
      <c r="G917" s="7"/>
    </row>
    <row r="918" spans="3:7" ht="14.25" customHeight="1">
      <c r="C918" s="7"/>
      <c r="D918" s="7"/>
      <c r="E918" s="7"/>
      <c r="F918" s="7"/>
      <c r="G918" s="7"/>
    </row>
    <row r="919" spans="3:7" ht="14.25" customHeight="1">
      <c r="C919" s="7"/>
      <c r="D919" s="7"/>
      <c r="E919" s="7"/>
      <c r="F919" s="7"/>
      <c r="G919" s="7"/>
    </row>
    <row r="920" spans="3:7" ht="14.25" customHeight="1">
      <c r="C920" s="7"/>
      <c r="D920" s="7"/>
      <c r="E920" s="7"/>
      <c r="F920" s="7"/>
      <c r="G920" s="7"/>
    </row>
    <row r="921" spans="3:7" ht="14.25" customHeight="1">
      <c r="C921" s="7"/>
      <c r="D921" s="7"/>
      <c r="E921" s="7"/>
      <c r="F921" s="7"/>
      <c r="G921" s="7"/>
    </row>
    <row r="922" spans="3:7" ht="14.25" customHeight="1">
      <c r="C922" s="7"/>
      <c r="D922" s="7"/>
      <c r="E922" s="7"/>
      <c r="F922" s="7"/>
      <c r="G922" s="7"/>
    </row>
    <row r="923" spans="3:7" ht="14.25" customHeight="1">
      <c r="C923" s="7"/>
      <c r="D923" s="7"/>
      <c r="E923" s="7"/>
      <c r="F923" s="7"/>
      <c r="G923" s="7"/>
    </row>
    <row r="924" spans="3:7" ht="14.25" customHeight="1">
      <c r="C924" s="7"/>
      <c r="D924" s="7"/>
      <c r="E924" s="7"/>
      <c r="F924" s="7"/>
      <c r="G924" s="7"/>
    </row>
    <row r="925" spans="3:7" ht="14.25" customHeight="1">
      <c r="C925" s="7"/>
      <c r="D925" s="7"/>
      <c r="E925" s="7"/>
      <c r="F925" s="7"/>
      <c r="G925" s="7"/>
    </row>
    <row r="926" spans="3:7" ht="14.25" customHeight="1">
      <c r="C926" s="7"/>
      <c r="D926" s="7"/>
      <c r="E926" s="7"/>
      <c r="F926" s="7"/>
      <c r="G926" s="7"/>
    </row>
    <row r="927" spans="3:7" ht="14.25" customHeight="1">
      <c r="C927" s="7"/>
      <c r="D927" s="7"/>
      <c r="E927" s="7"/>
      <c r="F927" s="7"/>
      <c r="G927" s="7"/>
    </row>
    <row r="928" spans="3:7" ht="14.25" customHeight="1">
      <c r="C928" s="7"/>
      <c r="D928" s="7"/>
      <c r="E928" s="7"/>
      <c r="F928" s="7"/>
      <c r="G928" s="7"/>
    </row>
    <row r="929" spans="3:7" ht="14.25" customHeight="1">
      <c r="C929" s="7"/>
      <c r="D929" s="7"/>
      <c r="E929" s="7"/>
      <c r="F929" s="7"/>
      <c r="G929" s="7"/>
    </row>
    <row r="930" spans="3:7" ht="14.25" customHeight="1">
      <c r="C930" s="7"/>
      <c r="D930" s="7"/>
      <c r="E930" s="7"/>
      <c r="F930" s="7"/>
      <c r="G930" s="7"/>
    </row>
    <row r="931" spans="3:7" ht="14.25" customHeight="1">
      <c r="C931" s="7"/>
      <c r="D931" s="7"/>
      <c r="E931" s="7"/>
      <c r="F931" s="7"/>
      <c r="G931" s="7"/>
    </row>
    <row r="932" spans="3:7" ht="14.25" customHeight="1">
      <c r="C932" s="7"/>
      <c r="D932" s="7"/>
      <c r="E932" s="7"/>
      <c r="F932" s="7"/>
      <c r="G932" s="7"/>
    </row>
    <row r="933" spans="3:7" ht="14.25" customHeight="1">
      <c r="C933" s="7"/>
      <c r="D933" s="7"/>
      <c r="E933" s="7"/>
      <c r="F933" s="7"/>
      <c r="G933" s="7"/>
    </row>
    <row r="934" spans="3:7" ht="14.25" customHeight="1">
      <c r="C934" s="7"/>
      <c r="D934" s="7"/>
      <c r="E934" s="7"/>
      <c r="F934" s="7"/>
      <c r="G934" s="7"/>
    </row>
    <row r="935" spans="3:7" ht="14.25" customHeight="1">
      <c r="C935" s="7"/>
      <c r="D935" s="7"/>
      <c r="E935" s="7"/>
      <c r="F935" s="7"/>
      <c r="G935" s="7"/>
    </row>
    <row r="936" spans="3:7" ht="14.25" customHeight="1">
      <c r="C936" s="7"/>
      <c r="D936" s="7"/>
      <c r="E936" s="7"/>
      <c r="F936" s="7"/>
      <c r="G936" s="7"/>
    </row>
    <row r="937" spans="3:7" ht="14.25" customHeight="1">
      <c r="C937" s="7"/>
      <c r="D937" s="7"/>
      <c r="E937" s="7"/>
      <c r="F937" s="7"/>
      <c r="G937" s="7"/>
    </row>
    <row r="938" spans="3:7" ht="14.25" customHeight="1">
      <c r="C938" s="7"/>
      <c r="D938" s="7"/>
      <c r="E938" s="7"/>
      <c r="F938" s="7"/>
      <c r="G938" s="7"/>
    </row>
    <row r="939" spans="3:7" ht="14.25" customHeight="1">
      <c r="C939" s="7"/>
      <c r="D939" s="7"/>
      <c r="E939" s="7"/>
      <c r="F939" s="7"/>
      <c r="G939" s="7"/>
    </row>
    <row r="940" spans="3:7" ht="14.25" customHeight="1">
      <c r="C940" s="7"/>
      <c r="D940" s="7"/>
      <c r="E940" s="7"/>
      <c r="F940" s="7"/>
      <c r="G940" s="7"/>
    </row>
    <row r="941" spans="3:7" ht="14.25" customHeight="1">
      <c r="C941" s="7"/>
      <c r="D941" s="7"/>
      <c r="E941" s="7"/>
      <c r="F941" s="7"/>
      <c r="G941" s="7"/>
    </row>
    <row r="942" spans="3:7" ht="14.25" customHeight="1">
      <c r="C942" s="7"/>
      <c r="D942" s="7"/>
      <c r="E942" s="7"/>
      <c r="F942" s="7"/>
      <c r="G942" s="7"/>
    </row>
    <row r="943" spans="3:7" ht="14.25" customHeight="1">
      <c r="C943" s="7"/>
      <c r="D943" s="7"/>
      <c r="E943" s="7"/>
      <c r="F943" s="7"/>
      <c r="G943" s="7"/>
    </row>
    <row r="944" spans="3:7" ht="14.25" customHeight="1">
      <c r="C944" s="7"/>
      <c r="D944" s="7"/>
      <c r="E944" s="7"/>
      <c r="F944" s="7"/>
      <c r="G944" s="7"/>
    </row>
    <row r="945" spans="3:7" ht="14.25" customHeight="1">
      <c r="C945" s="7"/>
      <c r="D945" s="7"/>
      <c r="E945" s="7"/>
      <c r="F945" s="7"/>
      <c r="G945" s="7"/>
    </row>
    <row r="946" spans="3:7" ht="14.25" customHeight="1">
      <c r="C946" s="7"/>
      <c r="D946" s="7"/>
      <c r="E946" s="7"/>
      <c r="F946" s="7"/>
      <c r="G946" s="7"/>
    </row>
    <row r="947" spans="3:7" ht="14.25" customHeight="1">
      <c r="C947" s="7"/>
      <c r="D947" s="7"/>
      <c r="E947" s="7"/>
      <c r="F947" s="7"/>
      <c r="G947" s="7"/>
    </row>
    <row r="948" spans="3:7" ht="14.25" customHeight="1">
      <c r="C948" s="7"/>
      <c r="D948" s="7"/>
      <c r="E948" s="7"/>
      <c r="F948" s="7"/>
      <c r="G948" s="7"/>
    </row>
    <row r="949" spans="3:7" ht="14.25" customHeight="1">
      <c r="C949" s="7"/>
      <c r="D949" s="7"/>
      <c r="E949" s="7"/>
      <c r="F949" s="7"/>
      <c r="G949" s="7"/>
    </row>
    <row r="950" spans="3:7" ht="14.25" customHeight="1">
      <c r="C950" s="7"/>
      <c r="D950" s="7"/>
      <c r="E950" s="7"/>
      <c r="F950" s="7"/>
      <c r="G950" s="7"/>
    </row>
    <row r="951" spans="3:7" ht="14.25" customHeight="1">
      <c r="C951" s="7"/>
      <c r="D951" s="7"/>
      <c r="E951" s="7"/>
      <c r="F951" s="7"/>
      <c r="G951" s="7"/>
    </row>
    <row r="952" spans="3:7" ht="14.25" customHeight="1">
      <c r="C952" s="7"/>
      <c r="D952" s="7"/>
      <c r="E952" s="7"/>
      <c r="F952" s="7"/>
      <c r="G952" s="7"/>
    </row>
    <row r="953" spans="3:7" ht="14.25" customHeight="1">
      <c r="C953" s="7"/>
      <c r="D953" s="7"/>
      <c r="E953" s="7"/>
      <c r="F953" s="7"/>
      <c r="G953" s="7"/>
    </row>
    <row r="954" spans="3:7" ht="14.25" customHeight="1">
      <c r="C954" s="7"/>
      <c r="D954" s="7"/>
      <c r="E954" s="7"/>
      <c r="F954" s="7"/>
      <c r="G954" s="7"/>
    </row>
    <row r="955" spans="3:7" ht="14.25" customHeight="1">
      <c r="C955" s="7"/>
      <c r="D955" s="7"/>
      <c r="E955" s="7"/>
      <c r="F955" s="7"/>
      <c r="G955" s="7"/>
    </row>
    <row r="956" spans="3:7" ht="14.25" customHeight="1">
      <c r="C956" s="7"/>
      <c r="D956" s="7"/>
      <c r="E956" s="7"/>
      <c r="F956" s="7"/>
      <c r="G956" s="7"/>
    </row>
    <row r="957" spans="3:7" ht="14.25" customHeight="1">
      <c r="C957" s="7"/>
      <c r="D957" s="7"/>
      <c r="E957" s="7"/>
      <c r="F957" s="7"/>
      <c r="G957" s="7"/>
    </row>
    <row r="958" spans="3:7" ht="14.25" customHeight="1">
      <c r="C958" s="7"/>
      <c r="D958" s="7"/>
      <c r="E958" s="7"/>
      <c r="F958" s="7"/>
      <c r="G958" s="7"/>
    </row>
    <row r="959" spans="3:7" ht="14.25" customHeight="1">
      <c r="C959" s="7"/>
      <c r="D959" s="7"/>
      <c r="E959" s="7"/>
      <c r="F959" s="7"/>
      <c r="G959" s="7"/>
    </row>
    <row r="960" spans="3:7" ht="14.25" customHeight="1">
      <c r="C960" s="7"/>
      <c r="D960" s="7"/>
      <c r="E960" s="7"/>
      <c r="F960" s="7"/>
      <c r="G960" s="7"/>
    </row>
    <row r="961" spans="3:7" ht="14.25" customHeight="1">
      <c r="C961" s="7"/>
      <c r="D961" s="7"/>
      <c r="E961" s="7"/>
      <c r="F961" s="7"/>
      <c r="G961" s="7"/>
    </row>
    <row r="962" spans="3:7" ht="14.25" customHeight="1">
      <c r="C962" s="7"/>
      <c r="D962" s="7"/>
      <c r="E962" s="7"/>
      <c r="F962" s="7"/>
      <c r="G962" s="7"/>
    </row>
    <row r="963" spans="3:7" ht="14.25" customHeight="1">
      <c r="C963" s="7"/>
      <c r="D963" s="7"/>
      <c r="E963" s="7"/>
      <c r="F963" s="7"/>
      <c r="G963" s="7"/>
    </row>
    <row r="964" spans="3:7" ht="14.25" customHeight="1">
      <c r="C964" s="7"/>
      <c r="D964" s="7"/>
      <c r="E964" s="7"/>
      <c r="F964" s="7"/>
      <c r="G964" s="7"/>
    </row>
    <row r="965" spans="3:7" ht="14.25" customHeight="1">
      <c r="C965" s="7"/>
      <c r="D965" s="7"/>
      <c r="E965" s="7"/>
      <c r="F965" s="7"/>
      <c r="G965" s="7"/>
    </row>
    <row r="966" spans="3:7" ht="14.25" customHeight="1">
      <c r="C966" s="7"/>
      <c r="D966" s="7"/>
      <c r="E966" s="7"/>
      <c r="F966" s="7"/>
      <c r="G966" s="7"/>
    </row>
    <row r="967" spans="3:7" ht="14.25" customHeight="1">
      <c r="C967" s="7"/>
      <c r="D967" s="7"/>
      <c r="E967" s="7"/>
      <c r="F967" s="7"/>
      <c r="G967" s="7"/>
    </row>
    <row r="968" spans="3:7" ht="14.25" customHeight="1">
      <c r="C968" s="7"/>
      <c r="D968" s="7"/>
      <c r="E968" s="7"/>
      <c r="F968" s="7"/>
      <c r="G968" s="7"/>
    </row>
    <row r="969" spans="3:7" ht="14.25" customHeight="1">
      <c r="C969" s="7"/>
      <c r="D969" s="7"/>
      <c r="E969" s="7"/>
      <c r="F969" s="7"/>
      <c r="G969" s="7"/>
    </row>
    <row r="970" spans="3:7" ht="14.25" customHeight="1">
      <c r="C970" s="7"/>
      <c r="D970" s="7"/>
      <c r="E970" s="7"/>
      <c r="F970" s="7"/>
      <c r="G970" s="7"/>
    </row>
    <row r="971" spans="3:7" ht="14.25" customHeight="1">
      <c r="C971" s="7"/>
      <c r="D971" s="7"/>
      <c r="E971" s="7"/>
      <c r="F971" s="7"/>
      <c r="G971" s="7"/>
    </row>
    <row r="972" spans="3:7" ht="14.25" customHeight="1">
      <c r="C972" s="7"/>
      <c r="D972" s="7"/>
      <c r="E972" s="7"/>
      <c r="F972" s="7"/>
      <c r="G972" s="7"/>
    </row>
    <row r="973" spans="3:7" ht="14.25" customHeight="1">
      <c r="C973" s="7"/>
      <c r="D973" s="7"/>
      <c r="E973" s="7"/>
      <c r="F973" s="7"/>
      <c r="G973" s="7"/>
    </row>
    <row r="974" spans="3:7" ht="14.25" customHeight="1">
      <c r="C974" s="7"/>
      <c r="D974" s="7"/>
      <c r="E974" s="7"/>
      <c r="F974" s="7"/>
      <c r="G974" s="7"/>
    </row>
    <row r="975" spans="3:7" ht="14.25" customHeight="1">
      <c r="C975" s="7"/>
      <c r="D975" s="7"/>
      <c r="E975" s="7"/>
      <c r="F975" s="7"/>
      <c r="G975" s="7"/>
    </row>
    <row r="976" spans="3:7" ht="14.25" customHeight="1">
      <c r="C976" s="7"/>
      <c r="D976" s="7"/>
      <c r="E976" s="7"/>
      <c r="F976" s="7"/>
      <c r="G976" s="7"/>
    </row>
    <row r="977" spans="3:7" ht="14.25" customHeight="1">
      <c r="C977" s="7"/>
      <c r="D977" s="7"/>
      <c r="E977" s="7"/>
      <c r="F977" s="7"/>
      <c r="G977" s="7"/>
    </row>
    <row r="978" spans="3:7" ht="14.25" customHeight="1">
      <c r="C978" s="7"/>
      <c r="D978" s="7"/>
      <c r="E978" s="7"/>
      <c r="F978" s="7"/>
      <c r="G978" s="7"/>
    </row>
    <row r="979" spans="3:7" ht="14.25" customHeight="1">
      <c r="C979" s="7"/>
      <c r="D979" s="7"/>
      <c r="E979" s="7"/>
      <c r="F979" s="7"/>
      <c r="G979" s="7"/>
    </row>
    <row r="980" spans="3:7" ht="14.25" customHeight="1">
      <c r="C980" s="7"/>
      <c r="D980" s="7"/>
      <c r="E980" s="7"/>
      <c r="F980" s="7"/>
      <c r="G980" s="7"/>
    </row>
    <row r="981" spans="3:7" ht="14.25" customHeight="1">
      <c r="C981" s="7"/>
      <c r="D981" s="7"/>
      <c r="E981" s="7"/>
      <c r="F981" s="7"/>
      <c r="G981" s="7"/>
    </row>
    <row r="982" spans="3:7" ht="14.25" customHeight="1">
      <c r="C982" s="7"/>
      <c r="D982" s="7"/>
      <c r="E982" s="7"/>
      <c r="F982" s="7"/>
      <c r="G982" s="7"/>
    </row>
    <row r="983" spans="3:7" ht="14.25" customHeight="1">
      <c r="C983" s="7"/>
      <c r="D983" s="7"/>
      <c r="E983" s="7"/>
      <c r="F983" s="7"/>
      <c r="G983" s="7"/>
    </row>
    <row r="984" spans="3:7" ht="14.25" customHeight="1">
      <c r="C984" s="7"/>
      <c r="D984" s="7"/>
      <c r="E984" s="7"/>
      <c r="F984" s="7"/>
      <c r="G984" s="7"/>
    </row>
    <row r="985" spans="3:7" ht="14.25" customHeight="1">
      <c r="C985" s="7"/>
      <c r="D985" s="7"/>
      <c r="E985" s="7"/>
      <c r="F985" s="7"/>
      <c r="G985" s="7"/>
    </row>
    <row r="986" spans="3:7" ht="14.25" customHeight="1">
      <c r="C986" s="7"/>
      <c r="D986" s="7"/>
      <c r="E986" s="7"/>
      <c r="F986" s="7"/>
      <c r="G986" s="7"/>
    </row>
    <row r="987" spans="3:7" ht="14.25" customHeight="1">
      <c r="C987" s="7"/>
      <c r="D987" s="7"/>
      <c r="E987" s="7"/>
      <c r="F987" s="7"/>
      <c r="G987" s="7"/>
    </row>
    <row r="988" spans="3:7" ht="14.25" customHeight="1">
      <c r="C988" s="7"/>
      <c r="D988" s="7"/>
      <c r="E988" s="7"/>
      <c r="F988" s="7"/>
      <c r="G988" s="7"/>
    </row>
    <row r="989" spans="3:7" ht="14.25" customHeight="1">
      <c r="C989" s="7"/>
      <c r="D989" s="7"/>
      <c r="E989" s="7"/>
      <c r="F989" s="7"/>
      <c r="G989" s="7"/>
    </row>
    <row r="990" spans="3:7" ht="14.25" customHeight="1">
      <c r="C990" s="7"/>
      <c r="D990" s="7"/>
      <c r="E990" s="7"/>
      <c r="F990" s="7"/>
      <c r="G990" s="7"/>
    </row>
    <row r="991" spans="3:7" ht="14.25" customHeight="1">
      <c r="C991" s="7"/>
      <c r="D991" s="7"/>
      <c r="E991" s="7"/>
      <c r="F991" s="7"/>
      <c r="G991" s="7"/>
    </row>
    <row r="992" spans="3:7" ht="14.25" customHeight="1">
      <c r="C992" s="7"/>
      <c r="D992" s="7"/>
      <c r="E992" s="7"/>
      <c r="F992" s="7"/>
      <c r="G992" s="7"/>
    </row>
    <row r="993" spans="3:7" ht="14.25" customHeight="1">
      <c r="C993" s="7"/>
      <c r="D993" s="7"/>
      <c r="E993" s="7"/>
      <c r="F993" s="7"/>
      <c r="G993" s="7"/>
    </row>
    <row r="994" spans="3:7" ht="14.25" customHeight="1">
      <c r="C994" s="7"/>
      <c r="D994" s="7"/>
      <c r="E994" s="7"/>
      <c r="F994" s="7"/>
      <c r="G994" s="7"/>
    </row>
    <row r="995" spans="3:7" ht="14.25" customHeight="1">
      <c r="C995" s="7"/>
      <c r="D995" s="7"/>
      <c r="E995" s="7"/>
      <c r="F995" s="7"/>
      <c r="G995" s="7"/>
    </row>
    <row r="996" spans="3:7" ht="14.25" customHeight="1">
      <c r="C996" s="7"/>
      <c r="D996" s="7"/>
      <c r="E996" s="7"/>
      <c r="F996" s="7"/>
      <c r="G996" s="7"/>
    </row>
    <row r="997" spans="3:7" ht="14.25" customHeight="1">
      <c r="C997" s="7"/>
      <c r="D997" s="7"/>
      <c r="E997" s="7"/>
      <c r="F997" s="7"/>
      <c r="G997" s="7"/>
    </row>
    <row r="998" spans="3:7" ht="14.25" customHeight="1">
      <c r="C998" s="7"/>
      <c r="D998" s="7"/>
      <c r="E998" s="7"/>
      <c r="F998" s="7"/>
      <c r="G998" s="7"/>
    </row>
    <row r="999" spans="3:7" ht="14.25" customHeight="1">
      <c r="C999" s="7"/>
      <c r="D999" s="7"/>
      <c r="E999" s="7"/>
      <c r="F999" s="7"/>
      <c r="G999" s="7"/>
    </row>
    <row r="1000" spans="3:7" ht="14.25" customHeight="1">
      <c r="C1000" s="7"/>
      <c r="D1000" s="7"/>
      <c r="E1000" s="7"/>
      <c r="F1000" s="7"/>
      <c r="G1000" s="7"/>
    </row>
  </sheetData>
  <hyperlinks>
    <hyperlink ref="B31" r:id="rId1" xr:uid="{00000000-0004-0000-0200-000000000000}"/>
    <hyperlink ref="B34" r:id="rId2" xr:uid="{00000000-0004-0000-0200-000001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9921875" defaultRowHeight="15" customHeight="1"/>
  <cols>
    <col min="1" max="1" width="8.69921875" customWidth="1"/>
    <col min="2" max="2" width="39.09765625" customWidth="1"/>
    <col min="3" max="3" width="14.796875" customWidth="1"/>
    <col min="4" max="7" width="9.8984375" customWidth="1"/>
    <col min="8" max="8" width="10.296875" customWidth="1"/>
    <col min="9" max="9" width="7.69921875" customWidth="1"/>
    <col min="10" max="18" width="10.296875" customWidth="1"/>
    <col min="19" max="26" width="8.69921875" customWidth="1"/>
  </cols>
  <sheetData>
    <row r="1" spans="1:26" ht="14.25" customHeight="1"/>
    <row r="2" spans="1:26" ht="14.25" customHeight="1">
      <c r="B2" s="32" t="s">
        <v>197</v>
      </c>
      <c r="C2" s="32"/>
      <c r="D2" s="32"/>
      <c r="E2" s="32"/>
      <c r="F2" s="32"/>
      <c r="G2" s="32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6" ht="14.25" customHeight="1">
      <c r="B3" s="34" t="s">
        <v>198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6" ht="14.25" customHeight="1">
      <c r="B4" s="35" t="s">
        <v>199</v>
      </c>
    </row>
    <row r="5" spans="1:26" ht="14.25" customHeight="1">
      <c r="B5" s="35"/>
    </row>
    <row r="6" spans="1:26" ht="45.75" customHeight="1">
      <c r="B6" s="36" t="s">
        <v>200</v>
      </c>
      <c r="C6" s="37" t="s">
        <v>201</v>
      </c>
      <c r="D6" s="38" t="s">
        <v>202</v>
      </c>
      <c r="E6" s="38">
        <v>2023</v>
      </c>
      <c r="F6" s="38">
        <v>2022</v>
      </c>
      <c r="G6" s="38" t="s">
        <v>203</v>
      </c>
      <c r="H6" s="39">
        <v>2020</v>
      </c>
      <c r="I6" s="39">
        <v>2019</v>
      </c>
      <c r="J6" s="39">
        <v>2018</v>
      </c>
      <c r="K6" s="39">
        <v>2017</v>
      </c>
      <c r="L6" s="40">
        <v>2016</v>
      </c>
      <c r="M6" s="39">
        <v>2015</v>
      </c>
      <c r="N6" s="39">
        <v>2014</v>
      </c>
      <c r="O6" s="39" t="s">
        <v>204</v>
      </c>
      <c r="P6" s="39">
        <v>2012</v>
      </c>
      <c r="Q6" s="41">
        <v>2011</v>
      </c>
      <c r="R6" s="42">
        <v>2010</v>
      </c>
    </row>
    <row r="7" spans="1:26" ht="14.25" customHeight="1">
      <c r="B7" s="43"/>
      <c r="C7" s="44"/>
      <c r="D7" s="44"/>
      <c r="E7" s="44"/>
      <c r="F7" s="44"/>
      <c r="G7" s="44"/>
      <c r="H7" s="45"/>
      <c r="I7" s="46"/>
      <c r="J7" s="45"/>
      <c r="K7" s="45"/>
      <c r="L7" s="45"/>
      <c r="M7" s="45"/>
      <c r="N7" s="45"/>
      <c r="O7" s="45"/>
      <c r="P7" s="45"/>
      <c r="Q7" s="47"/>
      <c r="R7" s="48"/>
    </row>
    <row r="8" spans="1:26" ht="14.25" customHeight="1">
      <c r="A8" s="3"/>
      <c r="B8" s="49" t="s">
        <v>205</v>
      </c>
      <c r="C8" s="50">
        <f>SUM(C9:C32)</f>
        <v>18924</v>
      </c>
      <c r="D8" s="50">
        <v>16823</v>
      </c>
      <c r="E8" s="50">
        <v>18453</v>
      </c>
      <c r="F8" s="50">
        <v>22860</v>
      </c>
      <c r="G8" s="50">
        <v>18496</v>
      </c>
      <c r="H8" s="51">
        <v>17982</v>
      </c>
      <c r="I8" s="34">
        <v>18491</v>
      </c>
      <c r="J8" s="51">
        <v>18647</v>
      </c>
      <c r="K8" s="51">
        <v>16224</v>
      </c>
      <c r="L8" s="51">
        <v>17044</v>
      </c>
      <c r="M8" s="51">
        <v>17057</v>
      </c>
      <c r="N8" s="51">
        <v>16331</v>
      </c>
      <c r="O8" s="51">
        <v>17918</v>
      </c>
      <c r="P8" s="51">
        <v>15217</v>
      </c>
      <c r="Q8" s="51">
        <v>13481</v>
      </c>
      <c r="R8" s="52">
        <v>11931</v>
      </c>
      <c r="S8" s="3"/>
      <c r="T8" s="3"/>
      <c r="U8" s="3"/>
      <c r="V8" s="3"/>
      <c r="W8" s="3"/>
      <c r="X8" s="3"/>
      <c r="Y8" s="3"/>
      <c r="Z8" s="3"/>
    </row>
    <row r="9" spans="1:26" ht="14.25" customHeight="1">
      <c r="B9" s="53" t="s">
        <v>206</v>
      </c>
      <c r="C9" s="54">
        <f t="shared" ref="C9:C32" si="0">ROUND(AVERAGE(D9:H9),0)</f>
        <v>1584</v>
      </c>
      <c r="D9" s="54">
        <v>1304</v>
      </c>
      <c r="E9" s="54">
        <v>1069</v>
      </c>
      <c r="F9" s="54">
        <v>1825</v>
      </c>
      <c r="G9" s="54">
        <v>1745</v>
      </c>
      <c r="H9" s="55">
        <v>1976</v>
      </c>
      <c r="I9" s="56">
        <v>2650</v>
      </c>
      <c r="J9" s="57">
        <v>2046</v>
      </c>
      <c r="K9" s="57">
        <v>2406</v>
      </c>
      <c r="L9" s="58">
        <v>2394</v>
      </c>
      <c r="M9" s="58">
        <v>2656</v>
      </c>
      <c r="N9" s="58">
        <v>2441</v>
      </c>
      <c r="O9" s="58">
        <v>1851</v>
      </c>
      <c r="P9" s="58">
        <v>1595</v>
      </c>
      <c r="Q9" s="58">
        <v>2360</v>
      </c>
      <c r="R9" s="59">
        <v>1711</v>
      </c>
    </row>
    <row r="10" spans="1:26" ht="14.25" customHeight="1">
      <c r="B10" s="53" t="s">
        <v>207</v>
      </c>
      <c r="C10" s="54">
        <f t="shared" si="0"/>
        <v>1190</v>
      </c>
      <c r="D10" s="54">
        <v>1511</v>
      </c>
      <c r="E10" s="54">
        <v>1673</v>
      </c>
      <c r="F10" s="54">
        <v>335</v>
      </c>
      <c r="G10" s="54">
        <v>986</v>
      </c>
      <c r="H10" s="55">
        <v>1447</v>
      </c>
      <c r="I10" s="56">
        <v>1417</v>
      </c>
      <c r="J10" s="57">
        <v>2107</v>
      </c>
      <c r="K10" s="57">
        <v>1376</v>
      </c>
      <c r="L10" s="58">
        <v>1293</v>
      </c>
      <c r="M10" s="58">
        <v>1312</v>
      </c>
      <c r="N10" s="58">
        <v>1004</v>
      </c>
      <c r="O10" s="58">
        <v>1102</v>
      </c>
      <c r="P10" s="58">
        <v>695</v>
      </c>
      <c r="Q10" s="58">
        <v>487</v>
      </c>
      <c r="R10" s="59">
        <v>1230</v>
      </c>
    </row>
    <row r="11" spans="1:26" ht="14.25" customHeight="1">
      <c r="B11" s="53" t="s">
        <v>208</v>
      </c>
      <c r="C11" s="54">
        <f t="shared" si="0"/>
        <v>337</v>
      </c>
      <c r="D11" s="54">
        <v>156</v>
      </c>
      <c r="E11" s="54">
        <v>210</v>
      </c>
      <c r="F11" s="54">
        <v>350</v>
      </c>
      <c r="G11" s="54">
        <v>481</v>
      </c>
      <c r="H11" s="55">
        <v>488</v>
      </c>
      <c r="I11" s="56">
        <v>342</v>
      </c>
      <c r="J11" s="57">
        <v>399</v>
      </c>
      <c r="K11" s="57">
        <v>312</v>
      </c>
      <c r="L11" s="58">
        <v>294</v>
      </c>
      <c r="M11" s="58">
        <v>319</v>
      </c>
      <c r="N11" s="58">
        <v>355</v>
      </c>
      <c r="O11" s="58">
        <v>429</v>
      </c>
      <c r="P11" s="58">
        <v>315</v>
      </c>
      <c r="Q11" s="58">
        <v>183</v>
      </c>
      <c r="R11" s="59">
        <v>195</v>
      </c>
    </row>
    <row r="12" spans="1:26" ht="14.25" customHeight="1">
      <c r="B12" s="53" t="s">
        <v>209</v>
      </c>
      <c r="C12" s="54">
        <f t="shared" si="0"/>
        <v>1144</v>
      </c>
      <c r="D12" s="54">
        <v>803</v>
      </c>
      <c r="E12" s="54">
        <v>1410</v>
      </c>
      <c r="F12" s="54">
        <v>1406</v>
      </c>
      <c r="G12" s="54">
        <v>902</v>
      </c>
      <c r="H12" s="55">
        <v>1198</v>
      </c>
      <c r="I12" s="56">
        <v>930</v>
      </c>
      <c r="J12" s="57">
        <v>863</v>
      </c>
      <c r="K12" s="57">
        <v>886</v>
      </c>
      <c r="L12" s="58">
        <v>847</v>
      </c>
      <c r="M12" s="58">
        <v>923</v>
      </c>
      <c r="N12" s="58">
        <v>860</v>
      </c>
      <c r="O12" s="58">
        <v>926</v>
      </c>
      <c r="P12" s="58">
        <v>751</v>
      </c>
      <c r="Q12" s="58">
        <v>801</v>
      </c>
      <c r="R12" s="59">
        <v>771</v>
      </c>
    </row>
    <row r="13" spans="1:26" ht="14.25" customHeight="1">
      <c r="B13" s="53" t="s">
        <v>210</v>
      </c>
      <c r="C13" s="54">
        <f t="shared" si="0"/>
        <v>1009</v>
      </c>
      <c r="D13" s="54">
        <v>881</v>
      </c>
      <c r="E13" s="54">
        <v>798</v>
      </c>
      <c r="F13" s="54">
        <v>571</v>
      </c>
      <c r="G13" s="54">
        <v>1735</v>
      </c>
      <c r="H13" s="55">
        <v>1062</v>
      </c>
      <c r="I13" s="56">
        <v>779</v>
      </c>
      <c r="J13" s="57">
        <v>2046</v>
      </c>
      <c r="K13" s="57">
        <v>1219</v>
      </c>
      <c r="L13" s="58">
        <v>2154</v>
      </c>
      <c r="M13" s="58">
        <v>1593</v>
      </c>
      <c r="N13" s="58">
        <v>1446</v>
      </c>
      <c r="O13" s="58">
        <v>2267</v>
      </c>
      <c r="P13" s="58">
        <v>1686</v>
      </c>
      <c r="Q13" s="58">
        <v>1177</v>
      </c>
      <c r="R13" s="59">
        <v>1151</v>
      </c>
    </row>
    <row r="14" spans="1:26" ht="14.25" customHeight="1">
      <c r="B14" s="53" t="s">
        <v>211</v>
      </c>
      <c r="C14" s="54">
        <f t="shared" si="0"/>
        <v>1590</v>
      </c>
      <c r="D14" s="54">
        <v>1273</v>
      </c>
      <c r="E14" s="54">
        <v>1843</v>
      </c>
      <c r="F14" s="54">
        <v>1657</v>
      </c>
      <c r="G14" s="54">
        <v>1557</v>
      </c>
      <c r="H14" s="55">
        <v>1621</v>
      </c>
      <c r="I14" s="56">
        <v>510</v>
      </c>
      <c r="J14" s="57">
        <v>1547</v>
      </c>
      <c r="K14" s="57">
        <v>438</v>
      </c>
      <c r="L14" s="58">
        <v>943</v>
      </c>
      <c r="M14" s="58">
        <v>1293</v>
      </c>
      <c r="N14" s="58">
        <v>821</v>
      </c>
      <c r="O14" s="58">
        <v>1257</v>
      </c>
      <c r="P14" s="58">
        <v>730</v>
      </c>
      <c r="Q14" s="58">
        <v>989</v>
      </c>
      <c r="R14" s="59">
        <v>369</v>
      </c>
    </row>
    <row r="15" spans="1:26" ht="14.25" customHeight="1">
      <c r="B15" s="53" t="s">
        <v>212</v>
      </c>
      <c r="C15" s="54">
        <f t="shared" si="0"/>
        <v>2231</v>
      </c>
      <c r="D15" s="54">
        <v>1562</v>
      </c>
      <c r="E15" s="54">
        <v>1646</v>
      </c>
      <c r="F15" s="54">
        <v>2566</v>
      </c>
      <c r="G15" s="54">
        <v>2803</v>
      </c>
      <c r="H15" s="55">
        <v>2577</v>
      </c>
      <c r="I15" s="56">
        <v>2407</v>
      </c>
      <c r="J15" s="57">
        <v>2000</v>
      </c>
      <c r="K15" s="57">
        <v>1893</v>
      </c>
      <c r="L15" s="58">
        <v>1906</v>
      </c>
      <c r="M15" s="58">
        <v>1303</v>
      </c>
      <c r="N15" s="58">
        <v>1311</v>
      </c>
      <c r="O15" s="58">
        <v>1220</v>
      </c>
      <c r="P15" s="58">
        <v>1004</v>
      </c>
      <c r="Q15" s="58">
        <v>644</v>
      </c>
      <c r="R15" s="59">
        <v>939</v>
      </c>
    </row>
    <row r="16" spans="1:26" ht="14.25" customHeight="1">
      <c r="B16" s="53" t="s">
        <v>213</v>
      </c>
      <c r="C16" s="54">
        <f t="shared" si="0"/>
        <v>2819</v>
      </c>
      <c r="D16" s="54">
        <v>3656</v>
      </c>
      <c r="E16" s="54">
        <v>2860</v>
      </c>
      <c r="F16" s="54">
        <v>4237</v>
      </c>
      <c r="G16" s="54">
        <v>1857</v>
      </c>
      <c r="H16" s="55">
        <v>1486</v>
      </c>
      <c r="I16" s="56">
        <v>3225</v>
      </c>
      <c r="J16" s="57">
        <v>1947</v>
      </c>
      <c r="K16" s="57">
        <v>1637</v>
      </c>
      <c r="L16" s="58">
        <v>2170</v>
      </c>
      <c r="M16" s="58">
        <v>2080</v>
      </c>
      <c r="N16" s="58">
        <v>3839</v>
      </c>
      <c r="O16" s="58">
        <v>3514</v>
      </c>
      <c r="P16" s="58">
        <v>3981</v>
      </c>
      <c r="Q16" s="58">
        <v>2512</v>
      </c>
      <c r="R16" s="59">
        <v>1899</v>
      </c>
    </row>
    <row r="17" spans="2:18" ht="14.25" customHeight="1">
      <c r="B17" s="53" t="s">
        <v>214</v>
      </c>
      <c r="C17" s="54">
        <f t="shared" si="0"/>
        <v>3120</v>
      </c>
      <c r="D17" s="54">
        <v>1473</v>
      </c>
      <c r="E17" s="54">
        <v>3017</v>
      </c>
      <c r="F17" s="54">
        <v>5928</v>
      </c>
      <c r="G17" s="54">
        <v>2459</v>
      </c>
      <c r="H17" s="55">
        <v>2721</v>
      </c>
      <c r="I17" s="56">
        <v>2569</v>
      </c>
      <c r="J17" s="57">
        <v>2267</v>
      </c>
      <c r="K17" s="57">
        <v>2618</v>
      </c>
      <c r="L17" s="58">
        <v>2060</v>
      </c>
      <c r="M17" s="58">
        <v>1757</v>
      </c>
      <c r="N17" s="58">
        <v>1292</v>
      </c>
      <c r="O17" s="58">
        <v>1176</v>
      </c>
      <c r="P17" s="58">
        <v>953</v>
      </c>
      <c r="Q17" s="58">
        <v>1227</v>
      </c>
      <c r="R17" s="59">
        <v>707</v>
      </c>
    </row>
    <row r="18" spans="2:18" ht="14.25" customHeight="1">
      <c r="B18" s="53" t="s">
        <v>215</v>
      </c>
      <c r="C18" s="54">
        <f t="shared" si="0"/>
        <v>180</v>
      </c>
      <c r="D18" s="54">
        <v>101</v>
      </c>
      <c r="E18" s="54">
        <v>95</v>
      </c>
      <c r="F18" s="54">
        <v>127</v>
      </c>
      <c r="G18" s="54">
        <v>240</v>
      </c>
      <c r="H18" s="55">
        <v>339</v>
      </c>
      <c r="I18" s="56">
        <v>430</v>
      </c>
      <c r="J18" s="57">
        <v>184</v>
      </c>
      <c r="K18" s="57">
        <v>263</v>
      </c>
      <c r="L18" s="58">
        <v>236</v>
      </c>
      <c r="M18" s="58">
        <v>332</v>
      </c>
      <c r="N18" s="58">
        <v>213</v>
      </c>
      <c r="O18" s="58">
        <v>221</v>
      </c>
      <c r="P18" s="58">
        <v>276</v>
      </c>
      <c r="Q18" s="58">
        <v>223</v>
      </c>
      <c r="R18" s="59">
        <v>222</v>
      </c>
    </row>
    <row r="19" spans="2:18" ht="14.25" customHeight="1">
      <c r="B19" s="53" t="s">
        <v>216</v>
      </c>
      <c r="C19" s="54">
        <f t="shared" si="0"/>
        <v>1065</v>
      </c>
      <c r="D19" s="54">
        <v>1542</v>
      </c>
      <c r="E19" s="54">
        <v>1123</v>
      </c>
      <c r="F19" s="54">
        <v>992</v>
      </c>
      <c r="G19" s="54">
        <v>931</v>
      </c>
      <c r="H19" s="55">
        <v>735</v>
      </c>
      <c r="I19" s="56">
        <v>776</v>
      </c>
      <c r="J19" s="57">
        <v>734</v>
      </c>
      <c r="K19" s="57">
        <v>682</v>
      </c>
      <c r="L19" s="58">
        <v>869</v>
      </c>
      <c r="M19" s="58">
        <v>1214</v>
      </c>
      <c r="N19" s="58">
        <v>790</v>
      </c>
      <c r="O19" s="58">
        <v>1391</v>
      </c>
      <c r="P19" s="58">
        <v>671</v>
      </c>
      <c r="Q19" s="58">
        <v>717</v>
      </c>
      <c r="R19" s="59">
        <v>576</v>
      </c>
    </row>
    <row r="20" spans="2:18" ht="14.25" customHeight="1">
      <c r="B20" s="53" t="s">
        <v>217</v>
      </c>
      <c r="C20" s="54">
        <f t="shared" si="0"/>
        <v>361</v>
      </c>
      <c r="D20" s="54">
        <v>265</v>
      </c>
      <c r="E20" s="54">
        <v>386</v>
      </c>
      <c r="F20" s="54">
        <v>238</v>
      </c>
      <c r="G20" s="54">
        <v>359</v>
      </c>
      <c r="H20" s="55">
        <v>555</v>
      </c>
      <c r="I20" s="56">
        <v>689</v>
      </c>
      <c r="J20" s="57">
        <v>931</v>
      </c>
      <c r="K20" s="57">
        <v>1164</v>
      </c>
      <c r="L20" s="58">
        <v>698</v>
      </c>
      <c r="M20" s="58">
        <v>641</v>
      </c>
      <c r="N20" s="58">
        <v>457</v>
      </c>
      <c r="O20" s="58">
        <v>405</v>
      </c>
      <c r="P20" s="58">
        <v>605</v>
      </c>
      <c r="Q20" s="58">
        <v>784</v>
      </c>
      <c r="R20" s="59">
        <v>413</v>
      </c>
    </row>
    <row r="21" spans="2:18" ht="14.25" customHeight="1">
      <c r="B21" s="53" t="s">
        <v>218</v>
      </c>
      <c r="C21" s="54">
        <f t="shared" si="0"/>
        <v>31</v>
      </c>
      <c r="D21" s="54">
        <v>59</v>
      </c>
      <c r="E21" s="54">
        <v>19</v>
      </c>
      <c r="F21" s="54">
        <v>24</v>
      </c>
      <c r="G21" s="54">
        <v>36</v>
      </c>
      <c r="H21" s="55">
        <v>19</v>
      </c>
      <c r="I21" s="56">
        <v>65</v>
      </c>
      <c r="J21" s="57">
        <v>30</v>
      </c>
      <c r="K21" s="57">
        <v>21</v>
      </c>
      <c r="L21" s="58">
        <v>41</v>
      </c>
      <c r="M21" s="58">
        <v>49</v>
      </c>
      <c r="N21" s="58">
        <v>25</v>
      </c>
      <c r="O21" s="58">
        <v>46</v>
      </c>
      <c r="P21" s="58">
        <v>38</v>
      </c>
      <c r="Q21" s="58">
        <v>70</v>
      </c>
      <c r="R21" s="59">
        <v>122</v>
      </c>
    </row>
    <row r="22" spans="2:18" ht="14.25" customHeight="1">
      <c r="B22" s="53" t="s">
        <v>219</v>
      </c>
      <c r="C22" s="54">
        <f t="shared" si="0"/>
        <v>146</v>
      </c>
      <c r="D22" s="54">
        <v>122</v>
      </c>
      <c r="E22" s="54">
        <v>155</v>
      </c>
      <c r="F22" s="54">
        <v>181</v>
      </c>
      <c r="G22" s="54">
        <v>153</v>
      </c>
      <c r="H22" s="55">
        <v>118</v>
      </c>
      <c r="I22" s="56">
        <v>107</v>
      </c>
      <c r="J22" s="57">
        <v>92</v>
      </c>
      <c r="K22" s="57">
        <v>67</v>
      </c>
      <c r="L22" s="58">
        <v>43</v>
      </c>
      <c r="M22" s="58">
        <v>224</v>
      </c>
      <c r="N22" s="58">
        <v>85</v>
      </c>
      <c r="O22" s="58">
        <v>68</v>
      </c>
      <c r="P22" s="58">
        <v>114</v>
      </c>
      <c r="Q22" s="58">
        <v>93</v>
      </c>
      <c r="R22" s="59">
        <v>95</v>
      </c>
    </row>
    <row r="23" spans="2:18" ht="14.25" customHeight="1">
      <c r="B23" s="53" t="s">
        <v>220</v>
      </c>
      <c r="C23" s="54">
        <f t="shared" si="0"/>
        <v>332</v>
      </c>
      <c r="D23" s="54">
        <v>232</v>
      </c>
      <c r="E23" s="54">
        <v>267</v>
      </c>
      <c r="F23" s="54">
        <v>543</v>
      </c>
      <c r="G23" s="54">
        <v>332</v>
      </c>
      <c r="H23" s="55">
        <v>284</v>
      </c>
      <c r="I23" s="56">
        <v>247</v>
      </c>
      <c r="J23" s="57">
        <v>310</v>
      </c>
      <c r="K23" s="57">
        <v>308</v>
      </c>
      <c r="L23" s="58">
        <v>200</v>
      </c>
      <c r="M23" s="58">
        <v>320</v>
      </c>
      <c r="N23" s="58">
        <v>274</v>
      </c>
      <c r="O23" s="58">
        <v>351</v>
      </c>
      <c r="P23" s="58">
        <v>167</v>
      </c>
      <c r="Q23" s="58">
        <v>168</v>
      </c>
      <c r="R23" s="59">
        <v>256</v>
      </c>
    </row>
    <row r="24" spans="2:18" ht="14.25" customHeight="1">
      <c r="B24" s="53" t="s">
        <v>221</v>
      </c>
      <c r="C24" s="54">
        <f t="shared" si="0"/>
        <v>73</v>
      </c>
      <c r="D24" s="54">
        <v>55</v>
      </c>
      <c r="E24" s="54">
        <v>69</v>
      </c>
      <c r="F24" s="54">
        <v>69</v>
      </c>
      <c r="G24" s="54">
        <v>95</v>
      </c>
      <c r="H24" s="55">
        <v>75</v>
      </c>
      <c r="I24" s="56">
        <v>65</v>
      </c>
      <c r="J24" s="57">
        <v>59</v>
      </c>
      <c r="K24" s="57">
        <v>55</v>
      </c>
      <c r="L24" s="58">
        <v>85</v>
      </c>
      <c r="M24" s="58">
        <v>46</v>
      </c>
      <c r="N24" s="58">
        <v>35</v>
      </c>
      <c r="O24" s="58">
        <v>39</v>
      </c>
      <c r="P24" s="58">
        <v>28</v>
      </c>
      <c r="Q24" s="58">
        <v>29</v>
      </c>
      <c r="R24" s="59">
        <v>67</v>
      </c>
    </row>
    <row r="25" spans="2:18" ht="14.25" customHeight="1">
      <c r="B25" s="53" t="s">
        <v>222</v>
      </c>
      <c r="C25" s="54">
        <f t="shared" si="0"/>
        <v>326</v>
      </c>
      <c r="D25" s="54">
        <v>561</v>
      </c>
      <c r="E25" s="54">
        <v>228</v>
      </c>
      <c r="F25" s="54">
        <v>241</v>
      </c>
      <c r="G25" s="54">
        <v>366</v>
      </c>
      <c r="H25" s="55">
        <v>234</v>
      </c>
      <c r="I25" s="56">
        <v>188</v>
      </c>
      <c r="J25" s="57">
        <v>155</v>
      </c>
      <c r="K25" s="57">
        <v>99</v>
      </c>
      <c r="L25" s="58">
        <v>78</v>
      </c>
      <c r="M25" s="58">
        <v>109</v>
      </c>
      <c r="N25" s="58">
        <v>278</v>
      </c>
      <c r="O25" s="58">
        <v>225</v>
      </c>
      <c r="P25" s="58">
        <v>701</v>
      </c>
      <c r="Q25" s="58">
        <v>304</v>
      </c>
      <c r="R25" s="59">
        <v>364</v>
      </c>
    </row>
    <row r="26" spans="2:18" ht="14.25" customHeight="1">
      <c r="B26" s="53" t="s">
        <v>223</v>
      </c>
      <c r="C26" s="54">
        <f t="shared" si="0"/>
        <v>59</v>
      </c>
      <c r="D26" s="54">
        <v>48</v>
      </c>
      <c r="E26" s="54">
        <v>71</v>
      </c>
      <c r="F26" s="54">
        <v>83</v>
      </c>
      <c r="G26" s="54">
        <v>48</v>
      </c>
      <c r="H26" s="55">
        <v>46</v>
      </c>
      <c r="I26" s="56">
        <v>25</v>
      </c>
      <c r="J26" s="57">
        <v>28</v>
      </c>
      <c r="K26" s="57">
        <v>33</v>
      </c>
      <c r="L26" s="58">
        <v>28</v>
      </c>
      <c r="M26" s="58">
        <v>25</v>
      </c>
      <c r="N26" s="58">
        <v>54</v>
      </c>
      <c r="O26" s="58">
        <v>45</v>
      </c>
      <c r="P26" s="58">
        <v>31</v>
      </c>
      <c r="Q26" s="58">
        <v>46</v>
      </c>
      <c r="R26" s="59">
        <v>61</v>
      </c>
    </row>
    <row r="27" spans="2:18" ht="14.25" customHeight="1">
      <c r="B27" s="53" t="s">
        <v>224</v>
      </c>
      <c r="C27" s="54">
        <f t="shared" si="0"/>
        <v>413</v>
      </c>
      <c r="D27" s="54">
        <v>356</v>
      </c>
      <c r="E27" s="54">
        <v>536</v>
      </c>
      <c r="F27" s="54">
        <v>444</v>
      </c>
      <c r="G27" s="54">
        <v>428</v>
      </c>
      <c r="H27" s="55">
        <v>302</v>
      </c>
      <c r="I27" s="56">
        <v>339</v>
      </c>
      <c r="J27" s="57">
        <v>279</v>
      </c>
      <c r="K27" s="57">
        <v>203</v>
      </c>
      <c r="L27" s="58">
        <v>145</v>
      </c>
      <c r="M27" s="58">
        <v>168</v>
      </c>
      <c r="N27" s="58">
        <v>173</v>
      </c>
      <c r="O27" s="58">
        <v>237</v>
      </c>
      <c r="P27" s="58">
        <v>184</v>
      </c>
      <c r="Q27" s="58">
        <v>156</v>
      </c>
      <c r="R27" s="59">
        <v>167</v>
      </c>
    </row>
    <row r="28" spans="2:18" ht="14.25" customHeight="1">
      <c r="B28" s="53" t="s">
        <v>225</v>
      </c>
      <c r="C28" s="54">
        <f t="shared" si="0"/>
        <v>139</v>
      </c>
      <c r="D28" s="54">
        <v>104</v>
      </c>
      <c r="E28" s="54">
        <v>149</v>
      </c>
      <c r="F28" s="54">
        <v>220</v>
      </c>
      <c r="G28" s="54">
        <v>167</v>
      </c>
      <c r="H28" s="55">
        <v>56</v>
      </c>
      <c r="I28" s="56">
        <v>70</v>
      </c>
      <c r="J28" s="57">
        <v>107</v>
      </c>
      <c r="K28" s="57">
        <v>74</v>
      </c>
      <c r="L28" s="58">
        <v>50</v>
      </c>
      <c r="M28" s="58">
        <v>73</v>
      </c>
      <c r="N28" s="58">
        <v>43</v>
      </c>
      <c r="O28" s="58">
        <v>250</v>
      </c>
      <c r="P28" s="58">
        <v>176</v>
      </c>
      <c r="Q28" s="58">
        <v>169</v>
      </c>
      <c r="R28" s="59">
        <v>173</v>
      </c>
    </row>
    <row r="29" spans="2:18" ht="14.25" customHeight="1">
      <c r="B29" s="53" t="s">
        <v>226</v>
      </c>
      <c r="C29" s="54">
        <f t="shared" si="0"/>
        <v>70</v>
      </c>
      <c r="D29" s="54">
        <v>79</v>
      </c>
      <c r="E29" s="54">
        <v>69</v>
      </c>
      <c r="F29" s="54">
        <v>74</v>
      </c>
      <c r="G29" s="54">
        <v>69</v>
      </c>
      <c r="H29" s="55">
        <v>58</v>
      </c>
      <c r="I29" s="56">
        <v>54</v>
      </c>
      <c r="J29" s="57">
        <v>54</v>
      </c>
      <c r="K29" s="57">
        <v>43</v>
      </c>
      <c r="L29" s="58">
        <v>81</v>
      </c>
      <c r="M29" s="58">
        <v>36</v>
      </c>
      <c r="N29" s="58">
        <v>27</v>
      </c>
      <c r="O29" s="58">
        <v>36</v>
      </c>
      <c r="P29" s="58">
        <v>79</v>
      </c>
      <c r="Q29" s="58">
        <v>52</v>
      </c>
      <c r="R29" s="59">
        <v>156</v>
      </c>
    </row>
    <row r="30" spans="2:18" ht="14.25" customHeight="1">
      <c r="B30" s="53" t="s">
        <v>227</v>
      </c>
      <c r="C30" s="54">
        <f t="shared" si="0"/>
        <v>44</v>
      </c>
      <c r="D30" s="54">
        <v>47</v>
      </c>
      <c r="E30" s="54">
        <v>51</v>
      </c>
      <c r="F30" s="54">
        <v>39</v>
      </c>
      <c r="G30" s="54">
        <v>62</v>
      </c>
      <c r="H30" s="55">
        <v>20</v>
      </c>
      <c r="I30" s="56">
        <v>25</v>
      </c>
      <c r="J30" s="57">
        <v>36</v>
      </c>
      <c r="K30" s="57">
        <v>16</v>
      </c>
      <c r="L30" s="58">
        <v>25</v>
      </c>
      <c r="M30" s="58">
        <v>181</v>
      </c>
      <c r="N30" s="58">
        <v>140</v>
      </c>
      <c r="O30" s="58">
        <v>28</v>
      </c>
      <c r="P30" s="58">
        <v>15</v>
      </c>
      <c r="Q30" s="58">
        <v>62</v>
      </c>
      <c r="R30" s="59">
        <v>48</v>
      </c>
    </row>
    <row r="31" spans="2:18" ht="14.25" customHeight="1">
      <c r="B31" s="53" t="s">
        <v>228</v>
      </c>
      <c r="C31" s="54">
        <f t="shared" si="0"/>
        <v>282</v>
      </c>
      <c r="D31" s="54">
        <v>279</v>
      </c>
      <c r="E31" s="54">
        <v>201</v>
      </c>
      <c r="F31" s="54">
        <v>406</v>
      </c>
      <c r="G31" s="54">
        <v>223</v>
      </c>
      <c r="H31" s="55">
        <v>300</v>
      </c>
      <c r="I31" s="56">
        <v>266</v>
      </c>
      <c r="J31" s="57">
        <v>187</v>
      </c>
      <c r="K31" s="57">
        <v>129</v>
      </c>
      <c r="L31" s="58">
        <v>171</v>
      </c>
      <c r="M31" s="58">
        <v>137</v>
      </c>
      <c r="N31" s="58">
        <v>168</v>
      </c>
      <c r="O31" s="58">
        <v>706</v>
      </c>
      <c r="P31" s="58">
        <v>327</v>
      </c>
      <c r="Q31" s="58">
        <v>107</v>
      </c>
      <c r="R31" s="59">
        <v>146</v>
      </c>
    </row>
    <row r="32" spans="2:18" ht="14.25" customHeight="1">
      <c r="B32" s="53" t="s">
        <v>229</v>
      </c>
      <c r="C32" s="54">
        <f t="shared" si="0"/>
        <v>379</v>
      </c>
      <c r="D32" s="54">
        <v>354</v>
      </c>
      <c r="E32" s="54">
        <v>508</v>
      </c>
      <c r="F32" s="54">
        <v>304</v>
      </c>
      <c r="G32" s="54">
        <v>462</v>
      </c>
      <c r="H32" s="60">
        <v>265</v>
      </c>
      <c r="I32" s="56">
        <v>316</v>
      </c>
      <c r="J32" s="57">
        <v>239</v>
      </c>
      <c r="K32" s="57">
        <v>282</v>
      </c>
      <c r="L32" s="58">
        <v>233</v>
      </c>
      <c r="M32" s="58">
        <v>266</v>
      </c>
      <c r="N32" s="58">
        <v>200</v>
      </c>
      <c r="O32" s="58">
        <v>128</v>
      </c>
      <c r="P32" s="58">
        <v>95</v>
      </c>
      <c r="Q32" s="58">
        <v>121</v>
      </c>
      <c r="R32" s="59">
        <v>93</v>
      </c>
    </row>
    <row r="33" spans="2:18" ht="14.25" customHeight="1">
      <c r="B33" s="34"/>
      <c r="C33" s="34"/>
      <c r="D33" s="34"/>
      <c r="E33" s="34"/>
      <c r="F33" s="34"/>
      <c r="G33" s="34"/>
      <c r="H33" s="61"/>
      <c r="I33" s="61"/>
      <c r="J33" s="34"/>
      <c r="K33" s="34"/>
      <c r="L33" s="61"/>
      <c r="M33" s="61"/>
      <c r="N33" s="61"/>
      <c r="O33" s="61"/>
      <c r="P33" s="61"/>
      <c r="Q33" s="62"/>
      <c r="R33" s="62"/>
    </row>
    <row r="34" spans="2:18" ht="14.25" customHeight="1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62"/>
      <c r="R34" s="62"/>
    </row>
    <row r="35" spans="2:18" ht="14.25" customHeight="1">
      <c r="C35" s="63"/>
      <c r="D35" s="63"/>
      <c r="E35" s="63"/>
      <c r="F35" s="63"/>
      <c r="G35" s="63"/>
      <c r="H35" s="34"/>
      <c r="I35" s="34"/>
      <c r="J35" s="63"/>
      <c r="K35" s="63"/>
      <c r="L35" s="34"/>
      <c r="M35" s="34"/>
      <c r="N35" s="34"/>
      <c r="O35" s="34"/>
      <c r="P35" s="34"/>
      <c r="Q35" s="62"/>
      <c r="R35" s="62"/>
    </row>
    <row r="36" spans="2:18" ht="14.25" customHeight="1">
      <c r="B36" s="11"/>
    </row>
    <row r="37" spans="2:18" ht="14.25" customHeight="1">
      <c r="B37" s="11"/>
    </row>
    <row r="38" spans="2:18" ht="14.25" customHeight="1">
      <c r="B38" s="11"/>
    </row>
    <row r="39" spans="2:18" ht="14.25" customHeight="1"/>
    <row r="40" spans="2:18" ht="14.25" customHeight="1"/>
    <row r="41" spans="2:18" ht="14.25" customHeight="1"/>
    <row r="42" spans="2:18" ht="14.25" customHeight="1"/>
    <row r="43" spans="2:18" ht="14.25" customHeight="1"/>
    <row r="44" spans="2:18" ht="14.25" customHeight="1"/>
    <row r="45" spans="2:18" ht="14.25" customHeight="1"/>
    <row r="46" spans="2:18" ht="14.25" customHeight="1"/>
    <row r="47" spans="2:18" ht="14.25" customHeight="1"/>
    <row r="48" spans="2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B4" r:id="rId1" xr:uid="{00000000-0004-0000-0300-000000000000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000"/>
  <sheetViews>
    <sheetView workbookViewId="0">
      <pane xSplit="1" topLeftCell="B1" activePane="topRight" state="frozen"/>
      <selection pane="topRight" activeCell="D13" sqref="D13"/>
    </sheetView>
  </sheetViews>
  <sheetFormatPr defaultColWidth="12.69921875" defaultRowHeight="15" customHeight="1"/>
  <cols>
    <col min="1" max="1" width="50.296875" customWidth="1"/>
    <col min="2" max="2" width="23" customWidth="1"/>
    <col min="3" max="3" width="23" hidden="1" customWidth="1"/>
    <col min="4" max="6" width="19.8984375" customWidth="1"/>
    <col min="7" max="7" width="23.8984375" customWidth="1"/>
    <col min="8" max="8" width="19.69921875" customWidth="1"/>
    <col min="9" max="28" width="16.69921875" customWidth="1"/>
  </cols>
  <sheetData>
    <row r="1" spans="1:28" ht="12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>
      <c r="A2" s="65" t="s">
        <v>230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4"/>
      <c r="M2" s="64"/>
      <c r="N2" s="64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7.399999999999999" customHeight="1">
      <c r="A3" s="66" t="s">
        <v>231</v>
      </c>
      <c r="B3" s="66"/>
      <c r="C3" s="66"/>
      <c r="D3" s="66"/>
      <c r="E3" s="67">
        <v>0.4</v>
      </c>
      <c r="F3" s="67">
        <v>0.1</v>
      </c>
      <c r="G3" s="66"/>
      <c r="H3" s="66"/>
      <c r="I3" s="66"/>
      <c r="J3" s="66"/>
      <c r="K3" s="66"/>
      <c r="L3" s="68"/>
      <c r="M3" s="68"/>
      <c r="N3" s="68"/>
      <c r="O3" s="66"/>
      <c r="P3" s="66"/>
      <c r="Q3" s="66"/>
      <c r="R3" s="66"/>
      <c r="S3" s="66"/>
      <c r="T3" s="66"/>
      <c r="U3" s="67">
        <v>0.5</v>
      </c>
      <c r="V3" s="67">
        <v>0.1</v>
      </c>
      <c r="W3" s="66"/>
      <c r="X3" s="66"/>
      <c r="Y3" s="67">
        <v>0.25</v>
      </c>
      <c r="Z3" s="67">
        <v>0.35</v>
      </c>
      <c r="AA3" s="67">
        <v>0.3</v>
      </c>
      <c r="AB3" s="67"/>
    </row>
    <row r="4" spans="1:28" ht="12.75" hidden="1" customHeight="1">
      <c r="A4" s="66" t="s">
        <v>232</v>
      </c>
      <c r="B4" s="66"/>
      <c r="C4" s="66"/>
      <c r="D4" s="66"/>
      <c r="E4" s="67"/>
      <c r="F4" s="67"/>
      <c r="G4" s="66"/>
      <c r="H4" s="66"/>
      <c r="I4" s="66"/>
      <c r="J4" s="66"/>
      <c r="K4" s="66"/>
      <c r="L4" s="68"/>
      <c r="M4" s="68"/>
      <c r="N4" s="68"/>
      <c r="O4" s="66"/>
      <c r="P4" s="66"/>
      <c r="Q4" s="66"/>
      <c r="R4" s="66"/>
      <c r="S4" s="66"/>
      <c r="T4" s="66"/>
      <c r="U4" s="67">
        <v>0.4</v>
      </c>
      <c r="V4" s="67">
        <v>0.5</v>
      </c>
      <c r="W4" s="67">
        <v>0.1</v>
      </c>
      <c r="X4" s="66"/>
      <c r="Y4" s="67">
        <v>0.1</v>
      </c>
      <c r="Z4" s="67">
        <v>0.25</v>
      </c>
      <c r="AA4" s="67">
        <v>0.35</v>
      </c>
      <c r="AB4" s="67">
        <v>0.3</v>
      </c>
    </row>
    <row r="5" spans="1:28" ht="16.8" customHeight="1">
      <c r="A5" s="69" t="s">
        <v>233</v>
      </c>
      <c r="B5" s="70"/>
      <c r="C5" s="70"/>
      <c r="D5" s="70"/>
      <c r="E5" s="71"/>
      <c r="F5" s="71"/>
      <c r="G5" s="70"/>
      <c r="H5" s="70"/>
      <c r="I5" s="70"/>
      <c r="J5" s="70"/>
      <c r="K5" s="70"/>
      <c r="L5" s="72"/>
      <c r="M5" s="72"/>
      <c r="N5" s="72"/>
      <c r="O5" s="70"/>
      <c r="P5" s="70"/>
      <c r="Q5" s="70"/>
      <c r="R5" s="70"/>
      <c r="S5" s="70"/>
      <c r="T5" s="70"/>
      <c r="U5" s="71"/>
      <c r="V5" s="71"/>
      <c r="W5" s="70"/>
      <c r="X5" s="70"/>
      <c r="Y5" s="71"/>
      <c r="Z5" s="71"/>
      <c r="AA5" s="71"/>
      <c r="AB5" s="71"/>
    </row>
    <row r="6" spans="1:28" ht="12.75" customHeight="1">
      <c r="A6" s="69"/>
      <c r="B6" s="70"/>
      <c r="C6" s="70"/>
      <c r="D6" s="70"/>
      <c r="E6" s="71"/>
      <c r="F6" s="71"/>
      <c r="G6" s="70"/>
      <c r="H6" s="70"/>
      <c r="I6" s="70"/>
      <c r="J6" s="70"/>
      <c r="K6" s="70"/>
      <c r="L6" s="72"/>
      <c r="M6" s="72"/>
      <c r="N6" s="72"/>
      <c r="O6" s="70"/>
      <c r="P6" s="70"/>
      <c r="Q6" s="70"/>
      <c r="R6" s="70"/>
      <c r="S6" s="70"/>
      <c r="T6" s="70"/>
      <c r="U6" s="71"/>
      <c r="V6" s="71"/>
      <c r="W6" s="70"/>
      <c r="X6" s="70"/>
      <c r="Y6" s="71"/>
      <c r="Z6" s="71"/>
      <c r="AA6" s="71"/>
      <c r="AB6" s="71"/>
    </row>
    <row r="7" spans="1:28" ht="12.75" customHeight="1">
      <c r="A7" s="73"/>
      <c r="B7" s="74" t="s">
        <v>234</v>
      </c>
      <c r="C7" s="74"/>
      <c r="D7" s="74"/>
      <c r="E7" s="75"/>
      <c r="F7" s="75"/>
      <c r="G7" s="76"/>
      <c r="H7" s="70"/>
      <c r="I7" s="77" t="s">
        <v>235</v>
      </c>
      <c r="J7" s="78"/>
      <c r="K7" s="78"/>
      <c r="L7" s="79"/>
      <c r="M7" s="79"/>
      <c r="N7" s="79"/>
      <c r="O7" s="78"/>
      <c r="P7" s="78"/>
      <c r="Q7" s="78"/>
      <c r="R7" s="78"/>
      <c r="S7" s="78"/>
      <c r="T7" s="78"/>
      <c r="U7" s="80"/>
      <c r="V7" s="80"/>
      <c r="W7" s="78"/>
      <c r="X7" s="78"/>
      <c r="Y7" s="80"/>
      <c r="Z7" s="80"/>
      <c r="AA7" s="80"/>
      <c r="AB7" s="80"/>
    </row>
    <row r="8" spans="1:28" ht="62.4">
      <c r="A8" s="81" t="s">
        <v>200</v>
      </c>
      <c r="B8" s="82" t="s">
        <v>236</v>
      </c>
      <c r="C8" s="82" t="s">
        <v>237</v>
      </c>
      <c r="D8" s="82" t="s">
        <v>238</v>
      </c>
      <c r="E8" s="82" t="s">
        <v>239</v>
      </c>
      <c r="F8" s="82" t="s">
        <v>240</v>
      </c>
      <c r="G8" s="82" t="s">
        <v>241</v>
      </c>
      <c r="H8" s="82" t="s">
        <v>242</v>
      </c>
      <c r="I8" s="82" t="s">
        <v>243</v>
      </c>
      <c r="J8" s="83" t="s">
        <v>244</v>
      </c>
      <c r="K8" s="83" t="s">
        <v>245</v>
      </c>
      <c r="L8" s="83" t="s">
        <v>246</v>
      </c>
      <c r="M8" s="83" t="s">
        <v>247</v>
      </c>
      <c r="N8" s="83" t="s">
        <v>248</v>
      </c>
      <c r="O8" s="83" t="s">
        <v>249</v>
      </c>
      <c r="P8" s="83" t="s">
        <v>250</v>
      </c>
      <c r="Q8" s="83" t="s">
        <v>251</v>
      </c>
      <c r="R8" s="83" t="s">
        <v>252</v>
      </c>
      <c r="S8" s="83" t="s">
        <v>253</v>
      </c>
      <c r="T8" s="83" t="s">
        <v>254</v>
      </c>
      <c r="U8" s="83" t="s">
        <v>255</v>
      </c>
      <c r="V8" s="83" t="s">
        <v>256</v>
      </c>
      <c r="W8" s="83" t="s">
        <v>257</v>
      </c>
      <c r="X8" s="83" t="s">
        <v>258</v>
      </c>
      <c r="Y8" s="83" t="s">
        <v>259</v>
      </c>
      <c r="Z8" s="83" t="s">
        <v>260</v>
      </c>
      <c r="AA8" s="83" t="s">
        <v>261</v>
      </c>
      <c r="AB8" s="83" t="s">
        <v>262</v>
      </c>
    </row>
    <row r="9" spans="1:28" ht="12.75" customHeight="1">
      <c r="A9" s="84"/>
      <c r="B9" s="85"/>
      <c r="C9" s="85"/>
      <c r="D9" s="86"/>
      <c r="E9" s="86"/>
      <c r="F9" s="86"/>
      <c r="G9" s="86"/>
      <c r="H9" s="86"/>
      <c r="I9" s="86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</row>
    <row r="10" spans="1:28" ht="12.75" customHeight="1">
      <c r="A10" s="88" t="s">
        <v>206</v>
      </c>
      <c r="B10" s="89">
        <f>(E10*E$3)+(F10*F$3)+(U10*U$3)+(V10*V$3)+(Y10*Y$3)+(Z10*Z$3)+(AA10*AA$3)</f>
        <v>1331.3452265726648</v>
      </c>
      <c r="C10" s="89">
        <f t="shared" ref="C10:C33" si="0">(U10*U$4)+(V10*V$4)+(W10*W$4)+(Y10*Y$4)+(Z10*Z$4)+(AA10*AA$4)+(AB10*AB$4)</f>
        <v>1413.6499999999999</v>
      </c>
      <c r="D10" s="90">
        <f>I10/G10</f>
        <v>1481.8957754211815</v>
      </c>
      <c r="E10" s="90">
        <f t="shared" ref="E10:E33" si="1">T10/G10</f>
        <v>783.1854967684892</v>
      </c>
      <c r="F10" s="90">
        <f t="shared" ref="F10:F33" si="2">X10/G10</f>
        <v>698.71027865269241</v>
      </c>
      <c r="G10" s="91">
        <f t="shared" ref="G10:G33" si="3">AVERAGE(J10/O10,K10/P10,L10/Q10,M10/R10,N10/S10)</f>
        <v>0.69842968524951377</v>
      </c>
      <c r="H10" s="92">
        <f t="shared" ref="H10:H33" si="4">AVERAGE(J10:N10)</f>
        <v>1097.2</v>
      </c>
      <c r="I10" s="92">
        <v>1035</v>
      </c>
      <c r="J10" s="93">
        <v>1182</v>
      </c>
      <c r="K10" s="93">
        <v>647</v>
      </c>
      <c r="L10" s="93">
        <v>1507</v>
      </c>
      <c r="M10" s="93">
        <v>995</v>
      </c>
      <c r="N10" s="93">
        <v>1155</v>
      </c>
      <c r="O10" s="93">
        <f>VLOOKUP($A10,'Building Permits (Avg)'!$B:$H,3,FALSE)</f>
        <v>1304</v>
      </c>
      <c r="P10" s="93">
        <f>VLOOKUP($A10,'Building Permits (Avg)'!$B:$H,4,FALSE)</f>
        <v>1069</v>
      </c>
      <c r="Q10" s="93">
        <f>VLOOKUP($A10,'Building Permits (Avg)'!$B:$H,5,FALSE)</f>
        <v>1825</v>
      </c>
      <c r="R10" s="93">
        <f>VLOOKUP($A10,'Building Permits (Avg)'!$B:$H,6,FALSE)</f>
        <v>1745</v>
      </c>
      <c r="S10" s="93">
        <f>VLOOKUP($A10,'Building Permits (Avg)'!$B:$H,7,FALSE)</f>
        <v>1976</v>
      </c>
      <c r="T10" s="93">
        <v>547</v>
      </c>
      <c r="U10" s="93">
        <v>1005</v>
      </c>
      <c r="V10" s="93">
        <v>944</v>
      </c>
      <c r="W10" s="93">
        <v>1049</v>
      </c>
      <c r="X10" s="93">
        <v>488</v>
      </c>
      <c r="Y10" s="93">
        <v>299</v>
      </c>
      <c r="Z10" s="93">
        <v>125</v>
      </c>
      <c r="AA10" s="93">
        <v>776</v>
      </c>
      <c r="AB10" s="93">
        <v>340</v>
      </c>
    </row>
    <row r="11" spans="1:28" ht="12.75" customHeight="1">
      <c r="A11" s="88" t="s">
        <v>207</v>
      </c>
      <c r="B11" s="89">
        <f t="shared" ref="B11:B33" si="5">(E11*E$3)+(F11*F$3)+(U11*U$3)+(V11*V$3)+(Y11*Y$3)+(Z11*Z$3)+(AA11*AA$3)</f>
        <v>1406.059455857551</v>
      </c>
      <c r="C11" s="89">
        <f t="shared" si="0"/>
        <v>1182.6500000000001</v>
      </c>
      <c r="D11" s="90">
        <f t="shared" ref="D11:D33" si="6">I11/G11</f>
        <v>1533.3267241390904</v>
      </c>
      <c r="E11" s="90">
        <f t="shared" si="1"/>
        <v>1134.5892781454736</v>
      </c>
      <c r="F11" s="90">
        <f t="shared" si="2"/>
        <v>398.73744599361692</v>
      </c>
      <c r="G11" s="91">
        <f t="shared" si="3"/>
        <v>0.55174150863052329</v>
      </c>
      <c r="H11" s="92">
        <f t="shared" si="4"/>
        <v>704.4</v>
      </c>
      <c r="I11" s="92">
        <v>846</v>
      </c>
      <c r="J11" s="93">
        <v>1101</v>
      </c>
      <c r="K11" s="93">
        <v>967</v>
      </c>
      <c r="L11" s="93">
        <v>101</v>
      </c>
      <c r="M11" s="93">
        <v>667</v>
      </c>
      <c r="N11" s="93">
        <v>686</v>
      </c>
      <c r="O11" s="93">
        <f>VLOOKUP($A11,'Building Permits (Avg)'!$B:$H,3,FALSE)</f>
        <v>1511</v>
      </c>
      <c r="P11" s="93">
        <f>VLOOKUP($A11,'Building Permits (Avg)'!$B:$H,4,FALSE)</f>
        <v>1673</v>
      </c>
      <c r="Q11" s="93">
        <f>VLOOKUP($A11,'Building Permits (Avg)'!$B:$H,5,FALSE)</f>
        <v>335</v>
      </c>
      <c r="R11" s="93">
        <f>VLOOKUP($A11,'Building Permits (Avg)'!$B:$H,6,FALSE)</f>
        <v>986</v>
      </c>
      <c r="S11" s="93">
        <f>VLOOKUP($A11,'Building Permits (Avg)'!$B:$H,7,FALSE)</f>
        <v>1447</v>
      </c>
      <c r="T11" s="93">
        <v>626</v>
      </c>
      <c r="U11" s="93">
        <v>866</v>
      </c>
      <c r="V11" s="93">
        <v>1119</v>
      </c>
      <c r="W11" s="93">
        <v>294</v>
      </c>
      <c r="X11" s="93">
        <v>220</v>
      </c>
      <c r="Y11" s="93">
        <v>645</v>
      </c>
      <c r="Z11" s="93">
        <v>554</v>
      </c>
      <c r="AA11" s="93">
        <v>41</v>
      </c>
      <c r="AB11" s="93">
        <v>100</v>
      </c>
    </row>
    <row r="12" spans="1:28" ht="12.75" customHeight="1">
      <c r="A12" s="88" t="s">
        <v>208</v>
      </c>
      <c r="B12" s="89">
        <f t="shared" si="5"/>
        <v>203.24838081929749</v>
      </c>
      <c r="C12" s="89">
        <f t="shared" si="0"/>
        <v>191.79999999999998</v>
      </c>
      <c r="D12" s="90">
        <f t="shared" si="6"/>
        <v>173.62095204824368</v>
      </c>
      <c r="E12" s="90">
        <f t="shared" si="1"/>
        <v>173.62095204824368</v>
      </c>
      <c r="F12" s="90">
        <f t="shared" si="2"/>
        <v>0</v>
      </c>
      <c r="G12" s="91">
        <f t="shared" si="3"/>
        <v>0.52988996382439002</v>
      </c>
      <c r="H12" s="92">
        <f t="shared" si="4"/>
        <v>186.4</v>
      </c>
      <c r="I12" s="92">
        <v>92</v>
      </c>
      <c r="J12" s="93">
        <v>72</v>
      </c>
      <c r="K12" s="93">
        <v>75</v>
      </c>
      <c r="L12" s="93">
        <v>265</v>
      </c>
      <c r="M12" s="93">
        <v>270</v>
      </c>
      <c r="N12" s="93">
        <v>250</v>
      </c>
      <c r="O12" s="93">
        <f>VLOOKUP($A12,'Building Permits (Avg)'!$B:$H,3,FALSE)</f>
        <v>156</v>
      </c>
      <c r="P12" s="93">
        <f>VLOOKUP($A12,'Building Permits (Avg)'!$B:$H,4,FALSE)</f>
        <v>210</v>
      </c>
      <c r="Q12" s="93">
        <f>VLOOKUP($A12,'Building Permits (Avg)'!$B:$H,5,FALSE)</f>
        <v>350</v>
      </c>
      <c r="R12" s="93">
        <f>VLOOKUP($A12,'Building Permits (Avg)'!$B:$H,6,FALSE)</f>
        <v>481</v>
      </c>
      <c r="S12" s="93">
        <f>VLOOKUP($A12,'Building Permits (Avg)'!$B:$H,7,FALSE)</f>
        <v>488</v>
      </c>
      <c r="T12" s="93">
        <v>92</v>
      </c>
      <c r="U12" s="93">
        <v>144</v>
      </c>
      <c r="V12" s="93">
        <v>126</v>
      </c>
      <c r="W12" s="93">
        <v>294</v>
      </c>
      <c r="X12" s="93">
        <v>0</v>
      </c>
      <c r="Y12" s="93">
        <v>12</v>
      </c>
      <c r="Z12" s="93">
        <v>84</v>
      </c>
      <c r="AA12" s="93">
        <v>56</v>
      </c>
      <c r="AB12" s="93">
        <v>0</v>
      </c>
    </row>
    <row r="13" spans="1:28" ht="12.75" customHeight="1">
      <c r="A13" s="88" t="s">
        <v>209</v>
      </c>
      <c r="B13" s="89">
        <f t="shared" si="5"/>
        <v>1283.6729955320989</v>
      </c>
      <c r="C13" s="89">
        <f t="shared" si="0"/>
        <v>1341.25</v>
      </c>
      <c r="D13" s="90">
        <f t="shared" si="6"/>
        <v>563.4981134071503</v>
      </c>
      <c r="E13" s="90">
        <f t="shared" si="1"/>
        <v>536.07728063794593</v>
      </c>
      <c r="F13" s="90">
        <f t="shared" si="2"/>
        <v>27.420832769204395</v>
      </c>
      <c r="G13" s="91">
        <f t="shared" si="3"/>
        <v>0.72937245080541335</v>
      </c>
      <c r="H13" s="92">
        <f t="shared" si="4"/>
        <v>839.6</v>
      </c>
      <c r="I13" s="92">
        <v>411</v>
      </c>
      <c r="J13" s="93">
        <v>638</v>
      </c>
      <c r="K13" s="93">
        <v>1155</v>
      </c>
      <c r="L13" s="93">
        <v>1174</v>
      </c>
      <c r="M13" s="93">
        <v>623</v>
      </c>
      <c r="N13" s="93">
        <v>608</v>
      </c>
      <c r="O13" s="93">
        <f>VLOOKUP($A13,'Building Permits (Avg)'!$B:$H,3,FALSE)</f>
        <v>803</v>
      </c>
      <c r="P13" s="93">
        <f>VLOOKUP($A13,'Building Permits (Avg)'!$B:$H,4,FALSE)</f>
        <v>1410</v>
      </c>
      <c r="Q13" s="93">
        <f>VLOOKUP($A13,'Building Permits (Avg)'!$B:$H,5,FALSE)</f>
        <v>1406</v>
      </c>
      <c r="R13" s="93">
        <f>VLOOKUP($A13,'Building Permits (Avg)'!$B:$H,6,FALSE)</f>
        <v>902</v>
      </c>
      <c r="S13" s="93">
        <f>VLOOKUP($A13,'Building Permits (Avg)'!$B:$H,7,FALSE)</f>
        <v>1198</v>
      </c>
      <c r="T13" s="93">
        <v>391</v>
      </c>
      <c r="U13" s="93">
        <v>777</v>
      </c>
      <c r="V13" s="93">
        <v>614</v>
      </c>
      <c r="W13" s="93">
        <v>301</v>
      </c>
      <c r="X13" s="93">
        <v>20</v>
      </c>
      <c r="Y13" s="93">
        <v>26</v>
      </c>
      <c r="Z13" s="93">
        <v>796</v>
      </c>
      <c r="AA13" s="93">
        <v>1105</v>
      </c>
      <c r="AB13" s="93">
        <v>350</v>
      </c>
    </row>
    <row r="14" spans="1:28" ht="12.75" customHeight="1">
      <c r="A14" s="88" t="s">
        <v>210</v>
      </c>
      <c r="B14" s="89">
        <f t="shared" si="5"/>
        <v>743.75966120827991</v>
      </c>
      <c r="C14" s="89">
        <f t="shared" si="0"/>
        <v>956.94999999999993</v>
      </c>
      <c r="D14" s="90">
        <f t="shared" si="6"/>
        <v>1021.2793713383144</v>
      </c>
      <c r="E14" s="90">
        <f t="shared" si="1"/>
        <v>370.77241358149502</v>
      </c>
      <c r="F14" s="90">
        <f t="shared" si="2"/>
        <v>650.50695775681936</v>
      </c>
      <c r="G14" s="91">
        <f t="shared" si="3"/>
        <v>0.60414419140911968</v>
      </c>
      <c r="H14" s="92">
        <f t="shared" si="4"/>
        <v>616.20000000000005</v>
      </c>
      <c r="I14" s="92">
        <v>617</v>
      </c>
      <c r="J14" s="93">
        <v>414</v>
      </c>
      <c r="K14" s="93">
        <v>559</v>
      </c>
      <c r="L14" s="93">
        <v>380</v>
      </c>
      <c r="M14" s="93">
        <v>1211</v>
      </c>
      <c r="N14" s="93">
        <v>517</v>
      </c>
      <c r="O14" s="93">
        <f>VLOOKUP($A14,'Building Permits (Avg)'!$B:$H,3,FALSE)</f>
        <v>881</v>
      </c>
      <c r="P14" s="93">
        <f>VLOOKUP($A14,'Building Permits (Avg)'!$B:$H,4,FALSE)</f>
        <v>798</v>
      </c>
      <c r="Q14" s="93">
        <f>VLOOKUP($A14,'Building Permits (Avg)'!$B:$H,5,FALSE)</f>
        <v>571</v>
      </c>
      <c r="R14" s="93">
        <f>VLOOKUP($A14,'Building Permits (Avg)'!$B:$H,6,FALSE)</f>
        <v>1735</v>
      </c>
      <c r="S14" s="93">
        <f>VLOOKUP($A14,'Building Permits (Avg)'!$B:$H,7,FALSE)</f>
        <v>1062</v>
      </c>
      <c r="T14" s="93">
        <v>224</v>
      </c>
      <c r="U14" s="93">
        <v>592</v>
      </c>
      <c r="V14" s="93">
        <v>603</v>
      </c>
      <c r="W14" s="93">
        <v>459</v>
      </c>
      <c r="X14" s="93">
        <v>393</v>
      </c>
      <c r="Y14" s="93">
        <v>289</v>
      </c>
      <c r="Z14" s="93">
        <v>195</v>
      </c>
      <c r="AA14" s="93">
        <v>112</v>
      </c>
      <c r="AB14" s="93">
        <v>853</v>
      </c>
    </row>
    <row r="15" spans="1:28" ht="12.75" customHeight="1">
      <c r="A15" s="88" t="s">
        <v>211</v>
      </c>
      <c r="B15" s="89">
        <f t="shared" si="5"/>
        <v>1577.9210585006178</v>
      </c>
      <c r="C15" s="89">
        <f t="shared" si="0"/>
        <v>1620.8</v>
      </c>
      <c r="D15" s="90">
        <f t="shared" si="6"/>
        <v>661.54204175742098</v>
      </c>
      <c r="E15" s="90">
        <f t="shared" si="1"/>
        <v>228.3895144162525</v>
      </c>
      <c r="F15" s="90">
        <f t="shared" si="2"/>
        <v>433.15252734116854</v>
      </c>
      <c r="G15" s="91">
        <f t="shared" si="3"/>
        <v>0.50790422798738299</v>
      </c>
      <c r="H15" s="92">
        <f t="shared" si="4"/>
        <v>828.4</v>
      </c>
      <c r="I15" s="92">
        <v>336</v>
      </c>
      <c r="J15" s="93">
        <v>349</v>
      </c>
      <c r="K15" s="93">
        <v>1176</v>
      </c>
      <c r="L15" s="93">
        <v>758</v>
      </c>
      <c r="M15" s="93">
        <v>907</v>
      </c>
      <c r="N15" s="93">
        <v>952</v>
      </c>
      <c r="O15" s="93">
        <f>VLOOKUP($A15,'Building Permits (Avg)'!$B:$H,3,FALSE)</f>
        <v>1273</v>
      </c>
      <c r="P15" s="93">
        <f>VLOOKUP($A15,'Building Permits (Avg)'!$B:$H,4,FALSE)</f>
        <v>1843</v>
      </c>
      <c r="Q15" s="93">
        <f>VLOOKUP($A15,'Building Permits (Avg)'!$B:$H,5,FALSE)</f>
        <v>1657</v>
      </c>
      <c r="R15" s="93">
        <f>VLOOKUP($A15,'Building Permits (Avg)'!$B:$H,6,FALSE)</f>
        <v>1557</v>
      </c>
      <c r="S15" s="93">
        <f>VLOOKUP($A15,'Building Permits (Avg)'!$B:$H,7,FALSE)</f>
        <v>1621</v>
      </c>
      <c r="T15" s="93">
        <v>116</v>
      </c>
      <c r="U15" s="93">
        <v>165</v>
      </c>
      <c r="V15" s="93">
        <v>92</v>
      </c>
      <c r="W15" s="93">
        <v>118</v>
      </c>
      <c r="X15" s="93">
        <v>220</v>
      </c>
      <c r="Y15" s="93">
        <v>1108</v>
      </c>
      <c r="Z15" s="93">
        <v>1751</v>
      </c>
      <c r="AA15" s="93">
        <v>1539</v>
      </c>
      <c r="AB15" s="93">
        <v>1366</v>
      </c>
    </row>
    <row r="16" spans="1:28" ht="12.75" customHeight="1">
      <c r="A16" s="88" t="s">
        <v>212</v>
      </c>
      <c r="B16" s="89">
        <f t="shared" si="5"/>
        <v>1711.9740725942229</v>
      </c>
      <c r="C16" s="89">
        <f t="shared" si="0"/>
        <v>1936.75</v>
      </c>
      <c r="D16" s="90">
        <f t="shared" si="6"/>
        <v>1421.3467181722688</v>
      </c>
      <c r="E16" s="90">
        <f t="shared" si="1"/>
        <v>889.13133592331928</v>
      </c>
      <c r="F16" s="90">
        <f t="shared" si="2"/>
        <v>532.21538224894948</v>
      </c>
      <c r="G16" s="91">
        <f t="shared" si="3"/>
        <v>0.63320229222981117</v>
      </c>
      <c r="H16" s="92">
        <f t="shared" si="4"/>
        <v>1402.2</v>
      </c>
      <c r="I16" s="92">
        <v>900</v>
      </c>
      <c r="J16" s="93">
        <v>961</v>
      </c>
      <c r="K16" s="93">
        <v>1135</v>
      </c>
      <c r="L16" s="93">
        <v>1951</v>
      </c>
      <c r="M16" s="93">
        <v>1575</v>
      </c>
      <c r="N16" s="93">
        <v>1389</v>
      </c>
      <c r="O16" s="93">
        <f>VLOOKUP($A16,'Building Permits (Avg)'!$B:$H,3,FALSE)</f>
        <v>1562</v>
      </c>
      <c r="P16" s="93">
        <f>VLOOKUP($A16,'Building Permits (Avg)'!$B:$H,4,FALSE)</f>
        <v>1646</v>
      </c>
      <c r="Q16" s="93">
        <f>VLOOKUP($A16,'Building Permits (Avg)'!$B:$H,5,FALSE)</f>
        <v>2566</v>
      </c>
      <c r="R16" s="93">
        <f>VLOOKUP($A16,'Building Permits (Avg)'!$B:$H,6,FALSE)</f>
        <v>2803</v>
      </c>
      <c r="S16" s="93">
        <f>VLOOKUP($A16,'Building Permits (Avg)'!$B:$H,7,FALSE)</f>
        <v>2577</v>
      </c>
      <c r="T16" s="93">
        <v>563</v>
      </c>
      <c r="U16" s="93">
        <v>1185</v>
      </c>
      <c r="V16" s="93">
        <v>1147</v>
      </c>
      <c r="W16" s="93">
        <v>1476</v>
      </c>
      <c r="X16" s="93">
        <v>337</v>
      </c>
      <c r="Y16" s="93">
        <v>377</v>
      </c>
      <c r="Z16" s="93">
        <v>499</v>
      </c>
      <c r="AA16" s="93">
        <v>1090</v>
      </c>
      <c r="AB16" s="93">
        <v>659</v>
      </c>
    </row>
    <row r="17" spans="1:28" ht="12.75" customHeight="1">
      <c r="A17" s="88" t="s">
        <v>213</v>
      </c>
      <c r="B17" s="89">
        <f t="shared" si="5"/>
        <v>3371.1775035633273</v>
      </c>
      <c r="C17" s="89">
        <f t="shared" si="0"/>
        <v>3348.5499999999997</v>
      </c>
      <c r="D17" s="90">
        <f t="shared" si="6"/>
        <v>912.43913064440358</v>
      </c>
      <c r="E17" s="90">
        <f t="shared" si="1"/>
        <v>866.27863499628882</v>
      </c>
      <c r="F17" s="90">
        <f t="shared" si="2"/>
        <v>46.160495648114853</v>
      </c>
      <c r="G17" s="91">
        <f t="shared" si="3"/>
        <v>0.64990636644572441</v>
      </c>
      <c r="H17" s="92">
        <f t="shared" si="4"/>
        <v>1699.6</v>
      </c>
      <c r="I17" s="92">
        <v>593</v>
      </c>
      <c r="J17" s="93">
        <v>3340</v>
      </c>
      <c r="K17" s="93">
        <v>2351</v>
      </c>
      <c r="L17" s="93">
        <v>490</v>
      </c>
      <c r="M17" s="93">
        <v>1197</v>
      </c>
      <c r="N17" s="93">
        <v>1120</v>
      </c>
      <c r="O17" s="93">
        <f>VLOOKUP($A17,'Building Permits (Avg)'!$B:$H,3,FALSE)</f>
        <v>3656</v>
      </c>
      <c r="P17" s="93">
        <f>VLOOKUP($A17,'Building Permits (Avg)'!$B:$H,4,FALSE)</f>
        <v>2860</v>
      </c>
      <c r="Q17" s="93">
        <f>VLOOKUP($A17,'Building Permits (Avg)'!$B:$H,5,FALSE)</f>
        <v>4237</v>
      </c>
      <c r="R17" s="93">
        <f>VLOOKUP($A17,'Building Permits (Avg)'!$B:$H,6,FALSE)</f>
        <v>1857</v>
      </c>
      <c r="S17" s="93">
        <f>VLOOKUP($A17,'Building Permits (Avg)'!$B:$H,7,FALSE)</f>
        <v>1486</v>
      </c>
      <c r="T17" s="93">
        <v>563</v>
      </c>
      <c r="U17" s="93">
        <v>1491</v>
      </c>
      <c r="V17" s="93">
        <v>1020</v>
      </c>
      <c r="W17" s="93">
        <v>946</v>
      </c>
      <c r="X17" s="93">
        <v>30</v>
      </c>
      <c r="Y17" s="93">
        <v>2165</v>
      </c>
      <c r="Z17" s="93">
        <v>1840</v>
      </c>
      <c r="AA17" s="93">
        <v>3291</v>
      </c>
      <c r="AB17" s="93">
        <v>1064</v>
      </c>
    </row>
    <row r="18" spans="1:28" ht="12.75" customHeight="1">
      <c r="A18" s="88" t="s">
        <v>214</v>
      </c>
      <c r="B18" s="89">
        <f t="shared" si="5"/>
        <v>3667.7977862349144</v>
      </c>
      <c r="C18" s="89">
        <f t="shared" si="0"/>
        <v>3672.3</v>
      </c>
      <c r="D18" s="90">
        <f t="shared" si="6"/>
        <v>3017.2030364788557</v>
      </c>
      <c r="E18" s="90">
        <f t="shared" si="1"/>
        <v>2547.5916086234292</v>
      </c>
      <c r="F18" s="90">
        <f t="shared" si="2"/>
        <v>469.61142785542643</v>
      </c>
      <c r="G18" s="91">
        <f t="shared" si="3"/>
        <v>0.49615487652002133</v>
      </c>
      <c r="H18" s="92">
        <f t="shared" si="4"/>
        <v>1708</v>
      </c>
      <c r="I18" s="92">
        <v>1497</v>
      </c>
      <c r="J18" s="93">
        <v>306</v>
      </c>
      <c r="K18" s="93">
        <v>1453</v>
      </c>
      <c r="L18" s="93">
        <v>3867</v>
      </c>
      <c r="M18" s="93">
        <v>1741</v>
      </c>
      <c r="N18" s="93">
        <v>1173</v>
      </c>
      <c r="O18" s="93">
        <f>VLOOKUP($A18,'Building Permits (Avg)'!$B:$H,3,FALSE)</f>
        <v>1473</v>
      </c>
      <c r="P18" s="93">
        <f>VLOOKUP($A18,'Building Permits (Avg)'!$B:$H,4,FALSE)</f>
        <v>3017</v>
      </c>
      <c r="Q18" s="93">
        <f>VLOOKUP($A18,'Building Permits (Avg)'!$B:$H,5,FALSE)</f>
        <v>5928</v>
      </c>
      <c r="R18" s="93">
        <f>VLOOKUP($A18,'Building Permits (Avg)'!$B:$H,6,FALSE)</f>
        <v>2459</v>
      </c>
      <c r="S18" s="93">
        <f>VLOOKUP($A18,'Building Permits (Avg)'!$B:$H,7,FALSE)</f>
        <v>2721</v>
      </c>
      <c r="T18" s="93">
        <v>1264</v>
      </c>
      <c r="U18" s="93">
        <v>1473</v>
      </c>
      <c r="V18" s="93">
        <v>1661</v>
      </c>
      <c r="W18" s="93">
        <v>1846</v>
      </c>
      <c r="X18" s="93">
        <v>233</v>
      </c>
      <c r="Y18" s="93">
        <v>0</v>
      </c>
      <c r="Z18" s="93">
        <v>1356</v>
      </c>
      <c r="AA18" s="93">
        <v>4082</v>
      </c>
      <c r="AB18" s="93">
        <v>1001</v>
      </c>
    </row>
    <row r="19" spans="1:28" ht="12.75" customHeight="1">
      <c r="A19" s="88" t="s">
        <v>215</v>
      </c>
      <c r="B19" s="89">
        <f t="shared" si="5"/>
        <v>114.15824504790154</v>
      </c>
      <c r="C19" s="89">
        <f t="shared" si="0"/>
        <v>100.60000000000001</v>
      </c>
      <c r="D19" s="90">
        <f t="shared" si="6"/>
        <v>177.8717797326388</v>
      </c>
      <c r="E19" s="90">
        <f t="shared" si="1"/>
        <v>123.73689024879221</v>
      </c>
      <c r="F19" s="90">
        <f t="shared" si="2"/>
        <v>54.134889483846592</v>
      </c>
      <c r="G19" s="91">
        <f t="shared" si="3"/>
        <v>0.64653313849368277</v>
      </c>
      <c r="H19" s="92">
        <f t="shared" si="4"/>
        <v>116.6</v>
      </c>
      <c r="I19" s="92">
        <v>115</v>
      </c>
      <c r="J19" s="93">
        <v>63</v>
      </c>
      <c r="K19" s="93">
        <v>58</v>
      </c>
      <c r="L19" s="93">
        <v>92</v>
      </c>
      <c r="M19" s="93">
        <v>150</v>
      </c>
      <c r="N19" s="93">
        <v>220</v>
      </c>
      <c r="O19" s="93">
        <f>VLOOKUP($A19,'Building Permits (Avg)'!$B:$H,3,FALSE)</f>
        <v>101</v>
      </c>
      <c r="P19" s="93">
        <f>VLOOKUP($A19,'Building Permits (Avg)'!$B:$H,4,FALSE)</f>
        <v>95</v>
      </c>
      <c r="Q19" s="93">
        <f>VLOOKUP($A19,'Building Permits (Avg)'!$B:$H,5,FALSE)</f>
        <v>127</v>
      </c>
      <c r="R19" s="93">
        <f>VLOOKUP($A19,'Building Permits (Avg)'!$B:$H,6,FALSE)</f>
        <v>240</v>
      </c>
      <c r="S19" s="93">
        <f>VLOOKUP($A19,'Building Permits (Avg)'!$B:$H,7,FALSE)</f>
        <v>339</v>
      </c>
      <c r="T19" s="93">
        <v>80</v>
      </c>
      <c r="U19" s="93">
        <v>98</v>
      </c>
      <c r="V19" s="93">
        <v>95</v>
      </c>
      <c r="W19" s="93">
        <v>127</v>
      </c>
      <c r="X19" s="93">
        <v>35</v>
      </c>
      <c r="Y19" s="93">
        <v>3</v>
      </c>
      <c r="Z19" s="93">
        <v>0</v>
      </c>
      <c r="AA19" s="93">
        <v>0</v>
      </c>
      <c r="AB19" s="93">
        <v>3</v>
      </c>
    </row>
    <row r="20" spans="1:28" ht="12.75" customHeight="1">
      <c r="A20" s="88" t="s">
        <v>216</v>
      </c>
      <c r="B20" s="89">
        <f t="shared" si="5"/>
        <v>1292.2596058458175</v>
      </c>
      <c r="C20" s="89">
        <f t="shared" si="0"/>
        <v>1041.7</v>
      </c>
      <c r="D20" s="90">
        <f t="shared" si="6"/>
        <v>1139.6490146145441</v>
      </c>
      <c r="E20" s="90">
        <f t="shared" si="1"/>
        <v>1139.6490146145441</v>
      </c>
      <c r="F20" s="90">
        <f t="shared" si="2"/>
        <v>0</v>
      </c>
      <c r="G20" s="91">
        <f t="shared" si="3"/>
        <v>0.60457210172996634</v>
      </c>
      <c r="H20" s="92">
        <f t="shared" si="4"/>
        <v>655.4</v>
      </c>
      <c r="I20" s="92">
        <v>689</v>
      </c>
      <c r="J20" s="93">
        <v>1136</v>
      </c>
      <c r="K20" s="93">
        <v>529</v>
      </c>
      <c r="L20" s="93">
        <v>603</v>
      </c>
      <c r="M20" s="93">
        <v>578</v>
      </c>
      <c r="N20" s="93">
        <v>431</v>
      </c>
      <c r="O20" s="93">
        <f>VLOOKUP($A20,'Building Permits (Avg)'!$B:$H,3,FALSE)</f>
        <v>1542</v>
      </c>
      <c r="P20" s="93">
        <f>VLOOKUP($A20,'Building Permits (Avg)'!$B:$H,4,FALSE)</f>
        <v>1123</v>
      </c>
      <c r="Q20" s="93">
        <f>VLOOKUP($A20,'Building Permits (Avg)'!$B:$H,5,FALSE)</f>
        <v>992</v>
      </c>
      <c r="R20" s="93">
        <f>VLOOKUP($A20,'Building Permits (Avg)'!$B:$H,6,FALSE)</f>
        <v>931</v>
      </c>
      <c r="S20" s="93">
        <f>VLOOKUP($A20,'Building Permits (Avg)'!$B:$H,7,FALSE)</f>
        <v>735</v>
      </c>
      <c r="T20" s="93">
        <v>689</v>
      </c>
      <c r="U20" s="93">
        <v>1026</v>
      </c>
      <c r="V20" s="93">
        <v>797</v>
      </c>
      <c r="W20" s="93">
        <v>990</v>
      </c>
      <c r="X20" s="93">
        <v>0</v>
      </c>
      <c r="Y20" s="93">
        <v>516</v>
      </c>
      <c r="Z20" s="93">
        <v>326</v>
      </c>
      <c r="AA20" s="93">
        <v>2</v>
      </c>
      <c r="AB20" s="93">
        <v>0</v>
      </c>
    </row>
    <row r="21" spans="1:28" ht="12.75" customHeight="1">
      <c r="A21" s="88" t="s">
        <v>217</v>
      </c>
      <c r="B21" s="89">
        <f t="shared" si="5"/>
        <v>262.94491695073924</v>
      </c>
      <c r="C21" s="89">
        <f t="shared" si="0"/>
        <v>324.60000000000002</v>
      </c>
      <c r="D21" s="90">
        <f t="shared" si="6"/>
        <v>243.24224580561076</v>
      </c>
      <c r="E21" s="90">
        <f t="shared" si="1"/>
        <v>225.06897456726054</v>
      </c>
      <c r="F21" s="90">
        <f t="shared" si="2"/>
        <v>18.173271238350232</v>
      </c>
      <c r="G21" s="91">
        <f t="shared" si="3"/>
        <v>0.71533626662472793</v>
      </c>
      <c r="H21" s="92">
        <f t="shared" si="4"/>
        <v>273.8</v>
      </c>
      <c r="I21" s="92">
        <v>174</v>
      </c>
      <c r="J21" s="93">
        <v>165</v>
      </c>
      <c r="K21" s="93">
        <v>186</v>
      </c>
      <c r="L21" s="93">
        <v>149</v>
      </c>
      <c r="M21" s="93">
        <v>285</v>
      </c>
      <c r="N21" s="93">
        <v>584</v>
      </c>
      <c r="O21" s="93">
        <f>VLOOKUP($A21,'Building Permits (Avg)'!$B:$H,3,FALSE)</f>
        <v>265</v>
      </c>
      <c r="P21" s="93">
        <f>VLOOKUP($A21,'Building Permits (Avg)'!$B:$H,4,FALSE)</f>
        <v>386</v>
      </c>
      <c r="Q21" s="93">
        <f>VLOOKUP($A21,'Building Permits (Avg)'!$B:$H,5,FALSE)</f>
        <v>238</v>
      </c>
      <c r="R21" s="93">
        <f>VLOOKUP($A21,'Building Permits (Avg)'!$B:$H,6,FALSE)</f>
        <v>359</v>
      </c>
      <c r="S21" s="93">
        <f>VLOOKUP($A21,'Building Permits (Avg)'!$B:$H,7,FALSE)</f>
        <v>555</v>
      </c>
      <c r="T21" s="93">
        <v>161</v>
      </c>
      <c r="U21" s="93">
        <v>265</v>
      </c>
      <c r="V21" s="93">
        <v>386</v>
      </c>
      <c r="W21" s="93">
        <v>238</v>
      </c>
      <c r="X21" s="93">
        <v>13</v>
      </c>
      <c r="Y21" s="93">
        <v>0</v>
      </c>
      <c r="Z21" s="93">
        <v>0</v>
      </c>
      <c r="AA21" s="93">
        <v>0</v>
      </c>
      <c r="AB21" s="93">
        <v>6</v>
      </c>
    </row>
    <row r="22" spans="1:28" ht="12.75" customHeight="1">
      <c r="A22" s="88" t="s">
        <v>218</v>
      </c>
      <c r="B22" s="89">
        <f t="shared" si="5"/>
        <v>54.507911215822432</v>
      </c>
      <c r="C22" s="89">
        <f t="shared" si="0"/>
        <v>25.5</v>
      </c>
      <c r="D22" s="90">
        <f t="shared" si="6"/>
        <v>95.912951825903647</v>
      </c>
      <c r="E22" s="90">
        <f t="shared" si="1"/>
        <v>66.722053444106891</v>
      </c>
      <c r="F22" s="90">
        <f t="shared" si="2"/>
        <v>29.190898381796764</v>
      </c>
      <c r="G22" s="91">
        <f t="shared" si="3"/>
        <v>0.23980077311923878</v>
      </c>
      <c r="H22" s="92">
        <f t="shared" si="4"/>
        <v>6.6</v>
      </c>
      <c r="I22" s="92">
        <v>23</v>
      </c>
      <c r="J22" s="93">
        <v>12</v>
      </c>
      <c r="K22" s="93">
        <v>11</v>
      </c>
      <c r="L22" s="93">
        <v>10</v>
      </c>
      <c r="M22" s="93">
        <v>0</v>
      </c>
      <c r="N22" s="93">
        <v>0</v>
      </c>
      <c r="O22" s="93">
        <f>VLOOKUP($A22,'Building Permits (Avg)'!$B:$H,3,FALSE)</f>
        <v>59</v>
      </c>
      <c r="P22" s="93">
        <f>VLOOKUP($A22,'Building Permits (Avg)'!$B:$H,4,FALSE)</f>
        <v>19</v>
      </c>
      <c r="Q22" s="93">
        <f>VLOOKUP($A22,'Building Permits (Avg)'!$B:$H,5,FALSE)</f>
        <v>24</v>
      </c>
      <c r="R22" s="93">
        <f>VLOOKUP($A22,'Building Permits (Avg)'!$B:$H,6,FALSE)</f>
        <v>36</v>
      </c>
      <c r="S22" s="93">
        <f>VLOOKUP($A22,'Building Permits (Avg)'!$B:$H,7,FALSE)</f>
        <v>19</v>
      </c>
      <c r="T22" s="93">
        <v>16</v>
      </c>
      <c r="U22" s="93">
        <v>29</v>
      </c>
      <c r="V22" s="93">
        <v>15</v>
      </c>
      <c r="W22" s="93">
        <v>24</v>
      </c>
      <c r="X22" s="93">
        <v>7</v>
      </c>
      <c r="Y22" s="93">
        <v>30</v>
      </c>
      <c r="Z22" s="93">
        <v>4</v>
      </c>
      <c r="AA22" s="93">
        <v>0</v>
      </c>
      <c r="AB22" s="93">
        <v>0</v>
      </c>
    </row>
    <row r="23" spans="1:28" ht="12.75" customHeight="1">
      <c r="A23" s="88" t="s">
        <v>219</v>
      </c>
      <c r="B23" s="89">
        <f t="shared" si="5"/>
        <v>125.33882836071172</v>
      </c>
      <c r="C23" s="89">
        <f t="shared" si="0"/>
        <v>145</v>
      </c>
      <c r="D23" s="90">
        <f t="shared" si="6"/>
        <v>122.09707090177929</v>
      </c>
      <c r="E23" s="90">
        <f t="shared" si="1"/>
        <v>122.09707090177929</v>
      </c>
      <c r="F23" s="90">
        <f t="shared" si="2"/>
        <v>0</v>
      </c>
      <c r="G23" s="91">
        <f t="shared" si="3"/>
        <v>0.62245555473757452</v>
      </c>
      <c r="H23" s="92">
        <f t="shared" si="4"/>
        <v>91</v>
      </c>
      <c r="I23" s="92">
        <v>76</v>
      </c>
      <c r="J23" s="93">
        <v>78</v>
      </c>
      <c r="K23" s="93">
        <v>111</v>
      </c>
      <c r="L23" s="93">
        <v>97</v>
      </c>
      <c r="M23" s="93">
        <v>109</v>
      </c>
      <c r="N23" s="93">
        <v>60</v>
      </c>
      <c r="O23" s="93">
        <f>VLOOKUP($A23,'Building Permits (Avg)'!$B:$H,3,FALSE)</f>
        <v>122</v>
      </c>
      <c r="P23" s="93">
        <f>VLOOKUP($A23,'Building Permits (Avg)'!$B:$H,4,FALSE)</f>
        <v>155</v>
      </c>
      <c r="Q23" s="93">
        <f>VLOOKUP($A23,'Building Permits (Avg)'!$B:$H,5,FALSE)</f>
        <v>181</v>
      </c>
      <c r="R23" s="93">
        <f>VLOOKUP($A23,'Building Permits (Avg)'!$B:$H,6,FALSE)</f>
        <v>153</v>
      </c>
      <c r="S23" s="93">
        <f>VLOOKUP($A23,'Building Permits (Avg)'!$B:$H,7,FALSE)</f>
        <v>118</v>
      </c>
      <c r="T23" s="93">
        <v>76</v>
      </c>
      <c r="U23" s="93">
        <v>122</v>
      </c>
      <c r="V23" s="93">
        <v>155</v>
      </c>
      <c r="W23" s="93">
        <v>181</v>
      </c>
      <c r="X23" s="93">
        <v>0</v>
      </c>
      <c r="Y23" s="93">
        <v>0</v>
      </c>
      <c r="Z23" s="93">
        <v>0</v>
      </c>
      <c r="AA23" s="93">
        <v>0</v>
      </c>
      <c r="AB23" s="93">
        <v>2</v>
      </c>
    </row>
    <row r="24" spans="1:28" ht="12.75" customHeight="1">
      <c r="A24" s="88" t="s">
        <v>220</v>
      </c>
      <c r="B24" s="89">
        <f t="shared" si="5"/>
        <v>327.42695196679233</v>
      </c>
      <c r="C24" s="89">
        <f t="shared" si="0"/>
        <v>333.20000000000005</v>
      </c>
      <c r="D24" s="90">
        <f t="shared" si="6"/>
        <v>542.18372615884448</v>
      </c>
      <c r="E24" s="90">
        <f t="shared" si="1"/>
        <v>219.69526450302618</v>
      </c>
      <c r="F24" s="90">
        <f t="shared" si="2"/>
        <v>322.48846165581824</v>
      </c>
      <c r="G24" s="91">
        <f t="shared" si="3"/>
        <v>0.49614178187485958</v>
      </c>
      <c r="H24" s="92">
        <f t="shared" si="4"/>
        <v>174.2</v>
      </c>
      <c r="I24" s="92">
        <v>269</v>
      </c>
      <c r="J24" s="93">
        <v>147</v>
      </c>
      <c r="K24" s="93">
        <v>194</v>
      </c>
      <c r="L24" s="93">
        <v>444</v>
      </c>
      <c r="M24" s="93">
        <v>0</v>
      </c>
      <c r="N24" s="93">
        <v>86</v>
      </c>
      <c r="O24" s="93">
        <f>VLOOKUP($A24,'Building Permits (Avg)'!$B:$H,3,FALSE)</f>
        <v>232</v>
      </c>
      <c r="P24" s="93">
        <f>VLOOKUP($A24,'Building Permits (Avg)'!$B:$H,4,FALSE)</f>
        <v>267</v>
      </c>
      <c r="Q24" s="93">
        <f>VLOOKUP($A24,'Building Permits (Avg)'!$B:$H,5,FALSE)</f>
        <v>543</v>
      </c>
      <c r="R24" s="93">
        <f>VLOOKUP($A24,'Building Permits (Avg)'!$B:$H,6,FALSE)</f>
        <v>332</v>
      </c>
      <c r="S24" s="93">
        <f>VLOOKUP($A24,'Building Permits (Avg)'!$B:$H,7,FALSE)</f>
        <v>284</v>
      </c>
      <c r="T24" s="93">
        <v>109</v>
      </c>
      <c r="U24" s="93">
        <v>212</v>
      </c>
      <c r="V24" s="93">
        <v>267</v>
      </c>
      <c r="W24" s="93">
        <v>311</v>
      </c>
      <c r="X24" s="93">
        <v>160</v>
      </c>
      <c r="Y24" s="93">
        <v>20</v>
      </c>
      <c r="Z24" s="93">
        <v>0</v>
      </c>
      <c r="AA24" s="93">
        <v>232</v>
      </c>
      <c r="AB24" s="93">
        <v>2</v>
      </c>
    </row>
    <row r="25" spans="1:28" ht="12.75" customHeight="1">
      <c r="A25" s="88" t="s">
        <v>221</v>
      </c>
      <c r="B25" s="89">
        <f t="shared" si="5"/>
        <v>79.076391554702525</v>
      </c>
      <c r="C25" s="89">
        <f t="shared" si="0"/>
        <v>64.400000000000006</v>
      </c>
      <c r="D25" s="90">
        <f t="shared" si="6"/>
        <v>103.19097888675626</v>
      </c>
      <c r="E25" s="90">
        <f t="shared" si="1"/>
        <v>103.19097888675626</v>
      </c>
      <c r="F25" s="90">
        <f t="shared" si="2"/>
        <v>0</v>
      </c>
      <c r="G25" s="91">
        <f t="shared" si="3"/>
        <v>0.32948616600790509</v>
      </c>
      <c r="H25" s="92">
        <f t="shared" si="4"/>
        <v>20.8</v>
      </c>
      <c r="I25" s="92">
        <v>34</v>
      </c>
      <c r="J25" s="93">
        <v>38</v>
      </c>
      <c r="K25" s="93">
        <v>26</v>
      </c>
      <c r="L25" s="93">
        <v>40</v>
      </c>
      <c r="M25" s="93">
        <v>0</v>
      </c>
      <c r="N25" s="93">
        <v>0</v>
      </c>
      <c r="O25" s="93">
        <f>VLOOKUP($A25,'Building Permits (Avg)'!$B:$H,3,FALSE)</f>
        <v>55</v>
      </c>
      <c r="P25" s="93">
        <f>VLOOKUP($A25,'Building Permits (Avg)'!$B:$H,4,FALSE)</f>
        <v>69</v>
      </c>
      <c r="Q25" s="93">
        <f>VLOOKUP($A25,'Building Permits (Avg)'!$B:$H,5,FALSE)</f>
        <v>69</v>
      </c>
      <c r="R25" s="93">
        <f>VLOOKUP($A25,'Building Permits (Avg)'!$B:$H,6,FALSE)</f>
        <v>95</v>
      </c>
      <c r="S25" s="93">
        <f>VLOOKUP($A25,'Building Permits (Avg)'!$B:$H,7,FALSE)</f>
        <v>75</v>
      </c>
      <c r="T25" s="93">
        <v>34</v>
      </c>
      <c r="U25" s="93">
        <v>55</v>
      </c>
      <c r="V25" s="93">
        <v>65</v>
      </c>
      <c r="W25" s="93">
        <v>61</v>
      </c>
      <c r="X25" s="93">
        <v>0</v>
      </c>
      <c r="Y25" s="93">
        <v>0</v>
      </c>
      <c r="Z25" s="93">
        <v>4</v>
      </c>
      <c r="AA25" s="93">
        <v>8</v>
      </c>
      <c r="AB25" s="93">
        <v>0</v>
      </c>
    </row>
    <row r="26" spans="1:28" ht="12.75" customHeight="1">
      <c r="A26" s="88" t="s">
        <v>222</v>
      </c>
      <c r="B26" s="89">
        <f t="shared" si="5"/>
        <v>300.04590005807506</v>
      </c>
      <c r="C26" s="89">
        <f t="shared" si="0"/>
        <v>268.60000000000002</v>
      </c>
      <c r="D26" s="90">
        <f t="shared" si="6"/>
        <v>198.11475014518757</v>
      </c>
      <c r="E26" s="90">
        <f t="shared" si="1"/>
        <v>198.11475014518757</v>
      </c>
      <c r="F26" s="90">
        <f t="shared" si="2"/>
        <v>0</v>
      </c>
      <c r="G26" s="91">
        <f t="shared" si="3"/>
        <v>0.51485313398043164</v>
      </c>
      <c r="H26" s="92">
        <f t="shared" si="4"/>
        <v>147.6</v>
      </c>
      <c r="I26" s="92">
        <v>102</v>
      </c>
      <c r="J26" s="93">
        <v>108</v>
      </c>
      <c r="K26" s="93">
        <v>130</v>
      </c>
      <c r="L26" s="93">
        <v>186</v>
      </c>
      <c r="M26" s="93">
        <v>196</v>
      </c>
      <c r="N26" s="93">
        <v>118</v>
      </c>
      <c r="O26" s="93">
        <f>VLOOKUP($A26,'Building Permits (Avg)'!$B:$H,3,FALSE)</f>
        <v>561</v>
      </c>
      <c r="P26" s="93">
        <f>VLOOKUP($A26,'Building Permits (Avg)'!$B:$H,4,FALSE)</f>
        <v>228</v>
      </c>
      <c r="Q26" s="93">
        <f>VLOOKUP($A26,'Building Permits (Avg)'!$B:$H,5,FALSE)</f>
        <v>241</v>
      </c>
      <c r="R26" s="93">
        <f>VLOOKUP($A26,'Building Permits (Avg)'!$B:$H,6,FALSE)</f>
        <v>366</v>
      </c>
      <c r="S26" s="93">
        <f>VLOOKUP($A26,'Building Permits (Avg)'!$B:$H,7,FALSE)</f>
        <v>234</v>
      </c>
      <c r="T26" s="93">
        <v>102</v>
      </c>
      <c r="U26" s="93">
        <v>231</v>
      </c>
      <c r="V26" s="93">
        <v>228</v>
      </c>
      <c r="W26" s="93">
        <v>241</v>
      </c>
      <c r="X26" s="93">
        <v>0</v>
      </c>
      <c r="Y26" s="93">
        <v>330</v>
      </c>
      <c r="Z26" s="93">
        <v>0</v>
      </c>
      <c r="AA26" s="93">
        <v>0</v>
      </c>
      <c r="AB26" s="93">
        <v>17</v>
      </c>
    </row>
    <row r="27" spans="1:28" ht="12.75" customHeight="1">
      <c r="A27" s="88" t="s">
        <v>223</v>
      </c>
      <c r="B27" s="89">
        <f t="shared" si="5"/>
        <v>64.300829631026318</v>
      </c>
      <c r="C27" s="89">
        <f t="shared" si="0"/>
        <v>65.8</v>
      </c>
      <c r="D27" s="90">
        <f t="shared" si="6"/>
        <v>120.00311111634868</v>
      </c>
      <c r="E27" s="90">
        <f t="shared" si="1"/>
        <v>66.668395064638162</v>
      </c>
      <c r="F27" s="90">
        <f t="shared" si="2"/>
        <v>53.334716051710522</v>
      </c>
      <c r="G27" s="91">
        <f t="shared" si="3"/>
        <v>0.29999222241076984</v>
      </c>
      <c r="H27" s="92">
        <f t="shared" si="4"/>
        <v>19.8</v>
      </c>
      <c r="I27" s="92">
        <v>36</v>
      </c>
      <c r="J27" s="93">
        <v>25</v>
      </c>
      <c r="K27" s="93">
        <v>43</v>
      </c>
      <c r="L27" s="93">
        <v>31</v>
      </c>
      <c r="M27" s="93">
        <v>0</v>
      </c>
      <c r="N27" s="93">
        <v>0</v>
      </c>
      <c r="O27" s="93">
        <f>VLOOKUP($A27,'Building Permits (Avg)'!$B:$H,3,FALSE)</f>
        <v>48</v>
      </c>
      <c r="P27" s="93">
        <f>VLOOKUP($A27,'Building Permits (Avg)'!$B:$H,4,FALSE)</f>
        <v>71</v>
      </c>
      <c r="Q27" s="93">
        <f>VLOOKUP($A27,'Building Permits (Avg)'!$B:$H,5,FALSE)</f>
        <v>83</v>
      </c>
      <c r="R27" s="93">
        <f>VLOOKUP($A27,'Building Permits (Avg)'!$B:$H,6,FALSE)</f>
        <v>48</v>
      </c>
      <c r="S27" s="93">
        <f>VLOOKUP($A27,'Building Permits (Avg)'!$B:$H,7,FALSE)</f>
        <v>46</v>
      </c>
      <c r="T27" s="93">
        <v>20</v>
      </c>
      <c r="U27" s="93">
        <v>48</v>
      </c>
      <c r="V27" s="93">
        <v>71</v>
      </c>
      <c r="W27" s="93">
        <v>79</v>
      </c>
      <c r="X27" s="93">
        <v>16</v>
      </c>
      <c r="Y27" s="93">
        <v>0</v>
      </c>
      <c r="Z27" s="93">
        <v>0</v>
      </c>
      <c r="AA27" s="93">
        <v>4</v>
      </c>
      <c r="AB27" s="93">
        <v>6</v>
      </c>
    </row>
    <row r="28" spans="1:28" ht="12.75" customHeight="1">
      <c r="A28" s="88" t="s">
        <v>224</v>
      </c>
      <c r="B28" s="89">
        <f t="shared" si="5"/>
        <v>443.18882124016454</v>
      </c>
      <c r="C28" s="89">
        <f t="shared" si="0"/>
        <v>423.35</v>
      </c>
      <c r="D28" s="90">
        <f t="shared" si="6"/>
        <v>321.22205310041124</v>
      </c>
      <c r="E28" s="90">
        <f t="shared" si="1"/>
        <v>321.22205310041124</v>
      </c>
      <c r="F28" s="90">
        <f t="shared" si="2"/>
        <v>0</v>
      </c>
      <c r="G28" s="91">
        <f t="shared" si="3"/>
        <v>0.61950914664565171</v>
      </c>
      <c r="H28" s="92">
        <f t="shared" si="4"/>
        <v>261.39999999999998</v>
      </c>
      <c r="I28" s="92">
        <v>199</v>
      </c>
      <c r="J28" s="93">
        <v>203</v>
      </c>
      <c r="K28" s="93">
        <v>379</v>
      </c>
      <c r="L28" s="93">
        <v>306</v>
      </c>
      <c r="M28" s="93">
        <v>263</v>
      </c>
      <c r="N28" s="93">
        <v>156</v>
      </c>
      <c r="O28" s="93">
        <f>VLOOKUP($A28,'Building Permits (Avg)'!$B:$H,3,FALSE)</f>
        <v>356</v>
      </c>
      <c r="P28" s="93">
        <f>VLOOKUP($A28,'Building Permits (Avg)'!$B:$H,4,FALSE)</f>
        <v>536</v>
      </c>
      <c r="Q28" s="93">
        <f>VLOOKUP($A28,'Building Permits (Avg)'!$B:$H,5,FALSE)</f>
        <v>444</v>
      </c>
      <c r="R28" s="93">
        <f>VLOOKUP($A28,'Building Permits (Avg)'!$B:$H,6,FALSE)</f>
        <v>428</v>
      </c>
      <c r="S28" s="93">
        <f>VLOOKUP($A28,'Building Permits (Avg)'!$B:$H,7,FALSE)</f>
        <v>302</v>
      </c>
      <c r="T28" s="93">
        <v>199</v>
      </c>
      <c r="U28" s="93">
        <v>300</v>
      </c>
      <c r="V28" s="93">
        <v>300</v>
      </c>
      <c r="W28" s="93">
        <v>317</v>
      </c>
      <c r="X28" s="93">
        <v>0</v>
      </c>
      <c r="Y28" s="93">
        <v>56</v>
      </c>
      <c r="Z28" s="93">
        <v>236</v>
      </c>
      <c r="AA28" s="93">
        <v>127</v>
      </c>
      <c r="AB28" s="93">
        <v>42</v>
      </c>
    </row>
    <row r="29" spans="1:28" ht="12.75" customHeight="1">
      <c r="A29" s="88" t="s">
        <v>225</v>
      </c>
      <c r="B29" s="89">
        <f t="shared" si="5"/>
        <v>200.33630477960816</v>
      </c>
      <c r="C29" s="89">
        <f t="shared" si="0"/>
        <v>139.9</v>
      </c>
      <c r="D29" s="90">
        <f t="shared" si="6"/>
        <v>333.59076194902036</v>
      </c>
      <c r="E29" s="90">
        <f t="shared" si="1"/>
        <v>333.59076194902036</v>
      </c>
      <c r="F29" s="90">
        <f t="shared" si="2"/>
        <v>0</v>
      </c>
      <c r="G29" s="91">
        <f t="shared" si="3"/>
        <v>0.46464116420492257</v>
      </c>
      <c r="H29" s="92">
        <f t="shared" si="4"/>
        <v>60.4</v>
      </c>
      <c r="I29" s="92">
        <v>155</v>
      </c>
      <c r="J29" s="93">
        <v>89</v>
      </c>
      <c r="K29" s="93">
        <v>83</v>
      </c>
      <c r="L29" s="93">
        <v>106</v>
      </c>
      <c r="M29" s="93">
        <v>0</v>
      </c>
      <c r="N29" s="93">
        <v>24</v>
      </c>
      <c r="O29" s="93">
        <f>VLOOKUP($A29,'Building Permits (Avg)'!$B:$H,3,FALSE)</f>
        <v>104</v>
      </c>
      <c r="P29" s="93">
        <f>VLOOKUP($A29,'Building Permits (Avg)'!$B:$H,4,FALSE)</f>
        <v>149</v>
      </c>
      <c r="Q29" s="93">
        <f>VLOOKUP($A29,'Building Permits (Avg)'!$B:$H,5,FALSE)</f>
        <v>220</v>
      </c>
      <c r="R29" s="93">
        <f>VLOOKUP($A29,'Building Permits (Avg)'!$B:$H,6,FALSE)</f>
        <v>167</v>
      </c>
      <c r="S29" s="93">
        <f>VLOOKUP($A29,'Building Permits (Avg)'!$B:$H,7,FALSE)</f>
        <v>56</v>
      </c>
      <c r="T29" s="93">
        <v>155</v>
      </c>
      <c r="U29" s="93">
        <v>104</v>
      </c>
      <c r="V29" s="93">
        <v>149</v>
      </c>
      <c r="W29" s="93">
        <v>220</v>
      </c>
      <c r="X29" s="93">
        <v>0</v>
      </c>
      <c r="Y29" s="93">
        <v>0</v>
      </c>
      <c r="Z29" s="93">
        <v>0</v>
      </c>
      <c r="AA29" s="93">
        <v>0</v>
      </c>
      <c r="AB29" s="93">
        <v>6</v>
      </c>
    </row>
    <row r="30" spans="1:28" ht="12.75" customHeight="1">
      <c r="A30" s="88" t="s">
        <v>226</v>
      </c>
      <c r="B30" s="89">
        <f t="shared" si="5"/>
        <v>90.57729005125509</v>
      </c>
      <c r="C30" s="89">
        <f t="shared" si="0"/>
        <v>73.5</v>
      </c>
      <c r="D30" s="90">
        <f t="shared" si="6"/>
        <v>110.44322512813771</v>
      </c>
      <c r="E30" s="90">
        <f t="shared" si="1"/>
        <v>110.44322512813771</v>
      </c>
      <c r="F30" s="90">
        <f t="shared" si="2"/>
        <v>0</v>
      </c>
      <c r="G30" s="91">
        <f t="shared" si="3"/>
        <v>0.36217703669547374</v>
      </c>
      <c r="H30" s="92">
        <f t="shared" si="4"/>
        <v>26.8</v>
      </c>
      <c r="I30" s="92">
        <v>40</v>
      </c>
      <c r="J30" s="93">
        <v>48</v>
      </c>
      <c r="K30" s="93">
        <v>42</v>
      </c>
      <c r="L30" s="93">
        <v>44</v>
      </c>
      <c r="M30" s="93">
        <v>0</v>
      </c>
      <c r="N30" s="93">
        <v>0</v>
      </c>
      <c r="O30" s="93">
        <f>VLOOKUP($A30,'Building Permits (Avg)'!$B:$H,3,FALSE)</f>
        <v>79</v>
      </c>
      <c r="P30" s="93">
        <f>VLOOKUP($A30,'Building Permits (Avg)'!$B:$H,4,FALSE)</f>
        <v>69</v>
      </c>
      <c r="Q30" s="93">
        <f>VLOOKUP($A30,'Building Permits (Avg)'!$B:$H,5,FALSE)</f>
        <v>74</v>
      </c>
      <c r="R30" s="93">
        <f>VLOOKUP($A30,'Building Permits (Avg)'!$B:$H,6,FALSE)</f>
        <v>69</v>
      </c>
      <c r="S30" s="93">
        <f>VLOOKUP($A30,'Building Permits (Avg)'!$B:$H,7,FALSE)</f>
        <v>58</v>
      </c>
      <c r="T30" s="93">
        <v>40</v>
      </c>
      <c r="U30" s="93">
        <v>79</v>
      </c>
      <c r="V30" s="93">
        <v>69</v>
      </c>
      <c r="W30" s="93">
        <v>74</v>
      </c>
      <c r="X30" s="93">
        <v>0</v>
      </c>
      <c r="Y30" s="93">
        <v>0</v>
      </c>
      <c r="Z30" s="93">
        <v>0</v>
      </c>
      <c r="AA30" s="93">
        <v>0</v>
      </c>
      <c r="AB30" s="93">
        <v>0</v>
      </c>
    </row>
    <row r="31" spans="1:28" ht="12.75" customHeight="1">
      <c r="A31" s="88" t="s">
        <v>227</v>
      </c>
      <c r="B31" s="89">
        <f t="shared" si="5"/>
        <v>64.395488855525088</v>
      </c>
      <c r="C31" s="89">
        <f t="shared" si="0"/>
        <v>47.1</v>
      </c>
      <c r="D31" s="90">
        <f t="shared" si="6"/>
        <v>85.234069129246137</v>
      </c>
      <c r="E31" s="90">
        <f t="shared" si="1"/>
        <v>79.906939808668241</v>
      </c>
      <c r="F31" s="90">
        <f t="shared" si="2"/>
        <v>5.3271293205778836</v>
      </c>
      <c r="G31" s="91">
        <f t="shared" si="3"/>
        <v>0.37543672767137581</v>
      </c>
      <c r="H31" s="92">
        <f t="shared" si="4"/>
        <v>18.2</v>
      </c>
      <c r="I31" s="92">
        <v>32</v>
      </c>
      <c r="J31" s="93">
        <v>21</v>
      </c>
      <c r="K31" s="93">
        <v>21</v>
      </c>
      <c r="L31" s="93">
        <v>24</v>
      </c>
      <c r="M31" s="93">
        <v>25</v>
      </c>
      <c r="N31" s="93">
        <v>0</v>
      </c>
      <c r="O31" s="93">
        <f>VLOOKUP($A31,'Building Permits (Avg)'!$B:$H,3,FALSE)</f>
        <v>47</v>
      </c>
      <c r="P31" s="93">
        <f>VLOOKUP($A31,'Building Permits (Avg)'!$B:$H,4,FALSE)</f>
        <v>51</v>
      </c>
      <c r="Q31" s="93">
        <f>VLOOKUP($A31,'Building Permits (Avg)'!$B:$H,5,FALSE)</f>
        <v>39</v>
      </c>
      <c r="R31" s="93">
        <f>VLOOKUP($A31,'Building Permits (Avg)'!$B:$H,6,FALSE)</f>
        <v>62</v>
      </c>
      <c r="S31" s="93">
        <f>VLOOKUP($A31,'Building Permits (Avg)'!$B:$H,7,FALSE)</f>
        <v>20</v>
      </c>
      <c r="T31" s="93">
        <v>30</v>
      </c>
      <c r="U31" s="93">
        <v>45</v>
      </c>
      <c r="V31" s="93">
        <v>43</v>
      </c>
      <c r="W31" s="93">
        <v>33</v>
      </c>
      <c r="X31" s="93">
        <v>2</v>
      </c>
      <c r="Y31" s="93">
        <v>2</v>
      </c>
      <c r="Z31" s="93">
        <v>8</v>
      </c>
      <c r="AA31" s="93">
        <v>6</v>
      </c>
      <c r="AB31" s="93">
        <v>0</v>
      </c>
    </row>
    <row r="32" spans="1:28" ht="12.75" customHeight="1">
      <c r="A32" s="88" t="s">
        <v>228</v>
      </c>
      <c r="B32" s="89">
        <f t="shared" si="5"/>
        <v>291.035551991354</v>
      </c>
      <c r="C32" s="89">
        <f t="shared" si="0"/>
        <v>283.25</v>
      </c>
      <c r="D32" s="90">
        <f t="shared" si="6"/>
        <v>162.20863593198399</v>
      </c>
      <c r="E32" s="90">
        <f t="shared" si="1"/>
        <v>148.54896132718534</v>
      </c>
      <c r="F32" s="90">
        <f t="shared" si="2"/>
        <v>13.659674604798653</v>
      </c>
      <c r="G32" s="91">
        <f t="shared" si="3"/>
        <v>0.58566548848752187</v>
      </c>
      <c r="H32" s="92">
        <f t="shared" si="4"/>
        <v>173.4</v>
      </c>
      <c r="I32" s="92">
        <v>95</v>
      </c>
      <c r="J32" s="93">
        <v>155</v>
      </c>
      <c r="K32" s="93">
        <v>100</v>
      </c>
      <c r="L32" s="93">
        <v>348</v>
      </c>
      <c r="M32" s="93">
        <v>120</v>
      </c>
      <c r="N32" s="93">
        <v>144</v>
      </c>
      <c r="O32" s="93">
        <f>VLOOKUP($A32,'Building Permits (Avg)'!$B:$H,3,FALSE)</f>
        <v>279</v>
      </c>
      <c r="P32" s="93">
        <f>VLOOKUP($A32,'Building Permits (Avg)'!$B:$H,4,FALSE)</f>
        <v>201</v>
      </c>
      <c r="Q32" s="93">
        <f>VLOOKUP($A32,'Building Permits (Avg)'!$B:$H,5,FALSE)</f>
        <v>406</v>
      </c>
      <c r="R32" s="93">
        <f>VLOOKUP($A32,'Building Permits (Avg)'!$B:$H,6,FALSE)</f>
        <v>223</v>
      </c>
      <c r="S32" s="93">
        <f>VLOOKUP($A32,'Building Permits (Avg)'!$B:$H,7,FALSE)</f>
        <v>300</v>
      </c>
      <c r="T32" s="93">
        <v>87</v>
      </c>
      <c r="U32" s="93">
        <v>235</v>
      </c>
      <c r="V32" s="93">
        <v>148</v>
      </c>
      <c r="W32" s="93">
        <v>178</v>
      </c>
      <c r="X32" s="93">
        <v>8</v>
      </c>
      <c r="Y32" s="93">
        <v>44</v>
      </c>
      <c r="Z32" s="93">
        <v>53</v>
      </c>
      <c r="AA32" s="93">
        <v>228</v>
      </c>
      <c r="AB32" s="93">
        <v>0</v>
      </c>
    </row>
    <row r="33" spans="1:28" ht="12.75" customHeight="1">
      <c r="A33" s="88" t="s">
        <v>229</v>
      </c>
      <c r="B33" s="89">
        <f t="shared" si="5"/>
        <v>452.70363862184399</v>
      </c>
      <c r="C33" s="89">
        <f t="shared" si="0"/>
        <v>446.90000000000003</v>
      </c>
      <c r="D33" s="90">
        <f t="shared" si="6"/>
        <v>456.75909655460987</v>
      </c>
      <c r="E33" s="90">
        <f t="shared" si="1"/>
        <v>456.75909655460987</v>
      </c>
      <c r="F33" s="90">
        <f t="shared" si="2"/>
        <v>0</v>
      </c>
      <c r="G33" s="91">
        <f t="shared" si="3"/>
        <v>0.35467273935425908</v>
      </c>
      <c r="H33" s="92">
        <f t="shared" si="4"/>
        <v>137</v>
      </c>
      <c r="I33" s="92">
        <v>162</v>
      </c>
      <c r="J33" s="93">
        <v>200</v>
      </c>
      <c r="K33" s="93">
        <v>297</v>
      </c>
      <c r="L33" s="93">
        <v>177</v>
      </c>
      <c r="M33" s="93">
        <v>0</v>
      </c>
      <c r="N33" s="93">
        <v>11</v>
      </c>
      <c r="O33" s="93">
        <f>VLOOKUP($A33,'Building Permits (Avg)'!$B:$H,3,FALSE)</f>
        <v>354</v>
      </c>
      <c r="P33" s="93">
        <f>VLOOKUP($A33,'Building Permits (Avg)'!$B:$H,4,FALSE)</f>
        <v>508</v>
      </c>
      <c r="Q33" s="93">
        <f>VLOOKUP($A33,'Building Permits (Avg)'!$B:$H,5,FALSE)</f>
        <v>304</v>
      </c>
      <c r="R33" s="93">
        <f>VLOOKUP($A33,'Building Permits (Avg)'!$B:$H,6,FALSE)</f>
        <v>462</v>
      </c>
      <c r="S33" s="93">
        <f>VLOOKUP($A33,'Building Permits (Avg)'!$B:$H,7,FALSE)</f>
        <v>265</v>
      </c>
      <c r="T33" s="93">
        <v>162</v>
      </c>
      <c r="U33" s="93">
        <v>338</v>
      </c>
      <c r="V33" s="93">
        <v>376</v>
      </c>
      <c r="W33" s="93">
        <v>260</v>
      </c>
      <c r="X33" s="93">
        <v>0</v>
      </c>
      <c r="Y33" s="93">
        <v>16</v>
      </c>
      <c r="Z33" s="93">
        <v>132</v>
      </c>
      <c r="AA33" s="93">
        <v>44</v>
      </c>
      <c r="AB33" s="93">
        <v>159</v>
      </c>
    </row>
    <row r="34" spans="1:28" ht="12.75" customHeight="1">
      <c r="A34" s="94"/>
      <c r="B34" s="95"/>
      <c r="C34" s="95"/>
      <c r="D34" s="96"/>
      <c r="E34" s="96"/>
      <c r="F34" s="96"/>
      <c r="G34" s="96"/>
      <c r="H34" s="96"/>
      <c r="I34" s="96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ht="12.75" customHeight="1">
      <c r="A35" s="98"/>
      <c r="B35" s="98"/>
      <c r="C35" s="98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</row>
    <row r="36" spans="1:28" ht="12.75" customHeight="1">
      <c r="A36" s="64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64"/>
      <c r="M36" s="64"/>
      <c r="N36" s="64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</row>
    <row r="37" spans="1:28" ht="12.75" customHeight="1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64"/>
      <c r="M37" s="64"/>
      <c r="N37" s="64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</row>
    <row r="38" spans="1:28" ht="12.75" customHeigh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64"/>
      <c r="M38" s="64"/>
      <c r="N38" s="64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</row>
    <row r="39" spans="1:28" ht="12.75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64"/>
      <c r="M39" s="64"/>
      <c r="N39" s="64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</row>
    <row r="40" spans="1:28" ht="12.75" customHeight="1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64"/>
      <c r="M40" s="64"/>
      <c r="N40" s="64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</row>
    <row r="41" spans="1:28" ht="12.75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64"/>
      <c r="M41" s="64"/>
      <c r="N41" s="64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</row>
    <row r="42" spans="1:28" ht="12.7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64"/>
      <c r="M42" s="64"/>
      <c r="N42" s="64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</row>
    <row r="43" spans="1:28" ht="12.75" customHeigh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64"/>
      <c r="M43" s="64"/>
      <c r="N43" s="64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</row>
    <row r="44" spans="1:28" ht="12.75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64"/>
      <c r="M44" s="64"/>
      <c r="N44" s="64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</row>
    <row r="45" spans="1:28" ht="12.75" customHeight="1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64"/>
      <c r="M45" s="64"/>
      <c r="N45" s="64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</row>
    <row r="46" spans="1:28" ht="12.7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ht="12.7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ht="12.7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ht="12.7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ht="12.7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ht="12.7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ht="12.7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ht="12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ht="12.7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ht="12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ht="12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ht="12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28" ht="12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ht="12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28" ht="12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28" ht="12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28" ht="12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28" ht="12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28" ht="12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28" ht="12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ht="12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ht="12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ht="12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ht="12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ht="12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ht="12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ht="12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ht="12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ht="12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28" ht="12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28" ht="12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28" ht="12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</row>
    <row r="85" spans="1:28" ht="12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28" ht="12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</row>
    <row r="87" spans="1:28" ht="12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</row>
    <row r="88" spans="1:28" ht="12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</row>
    <row r="89" spans="1:28" ht="12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</row>
    <row r="90" spans="1:28" ht="12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</row>
    <row r="91" spans="1:28" ht="12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</row>
    <row r="92" spans="1:28" ht="12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</row>
    <row r="93" spans="1:28" ht="12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</row>
    <row r="94" spans="1:28" ht="12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</row>
    <row r="95" spans="1:28" ht="12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</row>
    <row r="96" spans="1:28" ht="12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</row>
    <row r="97" spans="1:28" ht="12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</row>
    <row r="98" spans="1:28" ht="12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</row>
    <row r="99" spans="1:28" ht="12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</row>
    <row r="100" spans="1:28" ht="12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ht="12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ht="12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ht="12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ht="12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ht="12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ht="12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spans="1:28" ht="12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</row>
    <row r="108" spans="1:28" ht="12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</row>
    <row r="109" spans="1:28" ht="12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</row>
    <row r="110" spans="1:28" ht="12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</row>
    <row r="111" spans="1:28" ht="12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</row>
    <row r="112" spans="1:28" ht="12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</row>
    <row r="113" spans="1:28" ht="12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</row>
    <row r="114" spans="1:28" ht="12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</row>
    <row r="115" spans="1:28" ht="12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</row>
    <row r="116" spans="1:28" ht="12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</row>
    <row r="117" spans="1:28" ht="12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</row>
    <row r="118" spans="1:28" ht="12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</row>
    <row r="119" spans="1:28" ht="12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</row>
    <row r="120" spans="1:28" ht="12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</row>
    <row r="121" spans="1:28" ht="12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</row>
    <row r="122" spans="1:28" ht="12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</row>
    <row r="123" spans="1:28" ht="12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</row>
    <row r="124" spans="1:28" ht="12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</row>
    <row r="125" spans="1:28" ht="12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</row>
    <row r="126" spans="1:28" ht="12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</row>
    <row r="127" spans="1:28" ht="12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</row>
    <row r="128" spans="1:28" ht="12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</row>
    <row r="129" spans="1:28" ht="12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</row>
    <row r="130" spans="1:28" ht="12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</row>
    <row r="131" spans="1:28" ht="12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</row>
    <row r="132" spans="1:28" ht="12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</row>
    <row r="133" spans="1:28" ht="12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</row>
    <row r="134" spans="1:28" ht="12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</row>
    <row r="135" spans="1:28" ht="12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</row>
    <row r="136" spans="1:28" ht="12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</row>
    <row r="137" spans="1:28" ht="12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</row>
    <row r="138" spans="1:28" ht="12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</row>
    <row r="139" spans="1:28" ht="12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</row>
    <row r="140" spans="1:28" ht="12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</row>
    <row r="141" spans="1:28" ht="12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</row>
    <row r="142" spans="1:28" ht="12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</row>
    <row r="143" spans="1:28" ht="12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</row>
    <row r="144" spans="1:28" ht="12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</row>
    <row r="145" spans="1:28" ht="12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</row>
    <row r="146" spans="1:28" ht="12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</row>
    <row r="147" spans="1:28" ht="12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</row>
    <row r="148" spans="1:28" ht="12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</row>
    <row r="149" spans="1:28" ht="12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</row>
    <row r="150" spans="1:28" ht="12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</row>
    <row r="151" spans="1:28" ht="12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</row>
    <row r="152" spans="1:28" ht="12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</row>
    <row r="153" spans="1:28" ht="12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</row>
    <row r="154" spans="1:28" ht="12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</row>
    <row r="155" spans="1:28" ht="12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</row>
    <row r="156" spans="1:28" ht="12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</row>
    <row r="157" spans="1:28" ht="12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</row>
    <row r="158" spans="1:28" ht="12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</row>
    <row r="159" spans="1:28" ht="12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</row>
    <row r="160" spans="1:28" ht="12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</row>
    <row r="161" spans="1:28" ht="12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</row>
    <row r="162" spans="1:28" ht="12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</row>
    <row r="163" spans="1:28" ht="12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</row>
    <row r="164" spans="1:28" ht="12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</row>
    <row r="165" spans="1:28" ht="12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</row>
    <row r="166" spans="1:28" ht="12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</row>
    <row r="167" spans="1:28" ht="12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</row>
    <row r="168" spans="1:28" ht="12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</row>
    <row r="169" spans="1:28" ht="12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</row>
    <row r="170" spans="1:28" ht="12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</row>
    <row r="171" spans="1:28" ht="12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</row>
    <row r="172" spans="1:28" ht="12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</row>
    <row r="173" spans="1:28" ht="12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</row>
    <row r="174" spans="1:28" ht="12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</row>
    <row r="175" spans="1:28" ht="12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</row>
    <row r="176" spans="1:28" ht="12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</row>
    <row r="177" spans="1:28" ht="12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</row>
    <row r="178" spans="1:28" ht="12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</row>
    <row r="179" spans="1:28" ht="12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</row>
    <row r="180" spans="1:28" ht="12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</row>
    <row r="181" spans="1:28" ht="12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</row>
    <row r="182" spans="1:28" ht="12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</row>
    <row r="183" spans="1:28" ht="12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</row>
    <row r="184" spans="1:28" ht="12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</row>
    <row r="185" spans="1:28" ht="12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</row>
    <row r="186" spans="1:28" ht="12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</row>
    <row r="187" spans="1:28" ht="12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</row>
    <row r="188" spans="1:28" ht="12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</row>
    <row r="189" spans="1:28" ht="12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</row>
    <row r="190" spans="1:28" ht="12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</row>
    <row r="191" spans="1:28" ht="12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</row>
    <row r="192" spans="1:28" ht="12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</row>
    <row r="193" spans="1:28" ht="12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</row>
    <row r="194" spans="1:28" ht="12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</row>
    <row r="195" spans="1:28" ht="12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</row>
    <row r="196" spans="1:28" ht="12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</row>
    <row r="197" spans="1:28" ht="12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</row>
    <row r="198" spans="1:28" ht="12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</row>
    <row r="199" spans="1:28" ht="12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</row>
    <row r="200" spans="1:28" ht="12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</row>
    <row r="201" spans="1:28" ht="12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</row>
    <row r="202" spans="1:28" ht="12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</row>
    <row r="203" spans="1:28" ht="12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</row>
    <row r="204" spans="1:28" ht="12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</row>
    <row r="205" spans="1:28" ht="12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</row>
    <row r="206" spans="1:28" ht="12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</row>
    <row r="207" spans="1:28" ht="12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</row>
    <row r="208" spans="1:28" ht="12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</row>
    <row r="209" spans="1:28" ht="12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</row>
    <row r="210" spans="1:28" ht="12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</row>
    <row r="211" spans="1:28" ht="12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</row>
    <row r="212" spans="1:28" ht="12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</row>
    <row r="213" spans="1:28" ht="12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</row>
    <row r="214" spans="1:28" ht="12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</row>
    <row r="215" spans="1:28" ht="12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</row>
    <row r="216" spans="1:28" ht="12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</row>
    <row r="217" spans="1:28" ht="12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</row>
    <row r="218" spans="1:28" ht="12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</row>
    <row r="219" spans="1:28" ht="12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</row>
    <row r="220" spans="1:28" ht="12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</row>
    <row r="221" spans="1:28" ht="12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</row>
    <row r="222" spans="1:28" ht="12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</row>
    <row r="223" spans="1:28" ht="12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</row>
    <row r="224" spans="1:28" ht="12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</row>
    <row r="225" spans="1:28" ht="12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</row>
    <row r="226" spans="1:28" ht="12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</row>
    <row r="227" spans="1:28" ht="12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</row>
    <row r="228" spans="1:28" ht="12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</row>
    <row r="229" spans="1:28" ht="12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</row>
    <row r="230" spans="1:28" ht="12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</row>
    <row r="231" spans="1:28" ht="12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</row>
    <row r="232" spans="1:28" ht="12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</row>
    <row r="233" spans="1:28" ht="12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</row>
    <row r="234" spans="1:28" ht="12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</row>
    <row r="235" spans="1:28" ht="12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</row>
    <row r="236" spans="1:28" ht="12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</row>
    <row r="237" spans="1:28" ht="12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</row>
    <row r="238" spans="1:28" ht="12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</row>
    <row r="239" spans="1:28" ht="12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</row>
    <row r="240" spans="1:28" ht="12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</row>
    <row r="241" spans="1:28" ht="12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</row>
    <row r="242" spans="1:28" ht="12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</row>
    <row r="243" spans="1:28" ht="12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</row>
    <row r="244" spans="1:28" ht="12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</row>
    <row r="245" spans="1:28" ht="12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</row>
    <row r="246" spans="1:28" ht="12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</row>
    <row r="247" spans="1:28" ht="12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</row>
    <row r="248" spans="1:28" ht="12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</row>
    <row r="249" spans="1:28" ht="12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</row>
    <row r="250" spans="1:28" ht="12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</row>
    <row r="251" spans="1:28" ht="12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</row>
    <row r="252" spans="1:28" ht="12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</row>
    <row r="253" spans="1:28" ht="12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</row>
    <row r="254" spans="1:28" ht="12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</row>
    <row r="255" spans="1:28" ht="12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</row>
    <row r="256" spans="1:28" ht="12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</row>
    <row r="257" spans="1:28" ht="12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</row>
    <row r="258" spans="1:28" ht="12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</row>
    <row r="259" spans="1:28" ht="12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</row>
    <row r="260" spans="1:28" ht="12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</row>
    <row r="261" spans="1:28" ht="12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</row>
    <row r="262" spans="1:28" ht="12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</row>
    <row r="263" spans="1:28" ht="12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</row>
    <row r="264" spans="1:28" ht="12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</row>
    <row r="265" spans="1:28" ht="12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</row>
    <row r="266" spans="1:28" ht="12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</row>
    <row r="267" spans="1:28" ht="12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</row>
    <row r="268" spans="1:28" ht="12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</row>
    <row r="269" spans="1:28" ht="12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</row>
    <row r="270" spans="1:28" ht="12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</row>
    <row r="271" spans="1:28" ht="12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</row>
    <row r="272" spans="1:28" ht="12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</row>
    <row r="273" spans="1:28" ht="12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</row>
    <row r="274" spans="1:28" ht="12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</row>
    <row r="275" spans="1:28" ht="12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</row>
    <row r="276" spans="1:28" ht="12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</row>
    <row r="277" spans="1:28" ht="12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</row>
    <row r="278" spans="1:28" ht="12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</row>
    <row r="279" spans="1:28" ht="12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</row>
    <row r="280" spans="1:28" ht="12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</row>
    <row r="281" spans="1:28" ht="12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</row>
    <row r="282" spans="1:28" ht="12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</row>
    <row r="283" spans="1:28" ht="12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</row>
    <row r="284" spans="1:28" ht="12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</row>
    <row r="285" spans="1:28" ht="12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</row>
    <row r="286" spans="1:28" ht="12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</row>
    <row r="287" spans="1:28" ht="12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</row>
    <row r="288" spans="1:28" ht="12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</row>
    <row r="289" spans="1:28" ht="12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</row>
    <row r="290" spans="1:28" ht="12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</row>
    <row r="291" spans="1:28" ht="12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</row>
    <row r="292" spans="1:28" ht="12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</row>
    <row r="293" spans="1:28" ht="12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</row>
    <row r="294" spans="1:28" ht="12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</row>
    <row r="295" spans="1:28" ht="12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</row>
    <row r="296" spans="1:28" ht="12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</row>
    <row r="297" spans="1:28" ht="12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</row>
    <row r="298" spans="1:28" ht="12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</row>
    <row r="299" spans="1:28" ht="12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</row>
    <row r="300" spans="1:28" ht="12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</row>
    <row r="301" spans="1:28" ht="12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</row>
    <row r="302" spans="1:28" ht="12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</row>
    <row r="303" spans="1:28" ht="12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</row>
    <row r="304" spans="1:28" ht="12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</row>
    <row r="305" spans="1:28" ht="12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</row>
    <row r="306" spans="1:28" ht="12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</row>
    <row r="307" spans="1:28" ht="12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</row>
    <row r="308" spans="1:28" ht="12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</row>
    <row r="309" spans="1:28" ht="12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</row>
    <row r="310" spans="1:28" ht="12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</row>
    <row r="311" spans="1:28" ht="12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</row>
    <row r="312" spans="1:28" ht="12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</row>
    <row r="313" spans="1:28" ht="12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</row>
    <row r="314" spans="1:28" ht="12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</row>
    <row r="315" spans="1:28" ht="12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</row>
    <row r="316" spans="1:28" ht="12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</row>
    <row r="317" spans="1:28" ht="12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</row>
    <row r="318" spans="1:28" ht="12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</row>
    <row r="319" spans="1:28" ht="12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</row>
    <row r="320" spans="1:28" ht="12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</row>
    <row r="321" spans="1:28" ht="12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</row>
    <row r="322" spans="1:28" ht="12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</row>
    <row r="323" spans="1:28" ht="12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</row>
    <row r="324" spans="1:28" ht="12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</row>
    <row r="325" spans="1:28" ht="12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</row>
    <row r="326" spans="1:28" ht="12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</row>
    <row r="327" spans="1:28" ht="12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</row>
    <row r="328" spans="1:28" ht="12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</row>
    <row r="329" spans="1:28" ht="12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</row>
    <row r="330" spans="1:28" ht="12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</row>
    <row r="331" spans="1:28" ht="12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</row>
    <row r="332" spans="1:28" ht="12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</row>
    <row r="333" spans="1:28" ht="12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</row>
    <row r="334" spans="1:28" ht="12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</row>
    <row r="335" spans="1:28" ht="12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</row>
    <row r="336" spans="1:28" ht="12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</row>
    <row r="337" spans="1:28" ht="12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</row>
    <row r="338" spans="1:28" ht="12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</row>
    <row r="339" spans="1:28" ht="12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</row>
    <row r="340" spans="1:28" ht="12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</row>
    <row r="341" spans="1:28" ht="12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</row>
    <row r="342" spans="1:28" ht="12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</row>
    <row r="343" spans="1:28" ht="12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</row>
    <row r="344" spans="1:28" ht="12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</row>
    <row r="345" spans="1:28" ht="12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</row>
    <row r="346" spans="1:28" ht="12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</row>
    <row r="347" spans="1:28" ht="12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</row>
    <row r="348" spans="1:28" ht="12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</row>
    <row r="349" spans="1:28" ht="12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</row>
    <row r="350" spans="1:28" ht="12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</row>
    <row r="351" spans="1:28" ht="12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</row>
    <row r="352" spans="1:28" ht="12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</row>
    <row r="353" spans="1:28" ht="12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</row>
    <row r="354" spans="1:28" ht="12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</row>
    <row r="355" spans="1:28" ht="12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</row>
    <row r="356" spans="1:28" ht="12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</row>
    <row r="357" spans="1:28" ht="12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</row>
    <row r="358" spans="1:28" ht="12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</row>
    <row r="359" spans="1:28" ht="12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</row>
    <row r="360" spans="1:28" ht="12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</row>
    <row r="361" spans="1:28" ht="12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</row>
    <row r="362" spans="1:28" ht="12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</row>
    <row r="363" spans="1:28" ht="12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</row>
    <row r="364" spans="1:28" ht="12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</row>
    <row r="365" spans="1:28" ht="12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</row>
    <row r="366" spans="1:28" ht="12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</row>
    <row r="367" spans="1:28" ht="12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</row>
    <row r="368" spans="1:28" ht="12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</row>
    <row r="369" spans="1:28" ht="12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</row>
    <row r="370" spans="1:28" ht="12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</row>
    <row r="371" spans="1:28" ht="12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</row>
    <row r="372" spans="1:28" ht="12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</row>
    <row r="373" spans="1:28" ht="12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</row>
    <row r="374" spans="1:28" ht="12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</row>
    <row r="375" spans="1:28" ht="12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</row>
    <row r="376" spans="1:28" ht="12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</row>
    <row r="377" spans="1:28" ht="12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</row>
    <row r="378" spans="1:28" ht="12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</row>
    <row r="379" spans="1:28" ht="12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</row>
    <row r="380" spans="1:28" ht="12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</row>
    <row r="381" spans="1:28" ht="12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</row>
    <row r="382" spans="1:28" ht="12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</row>
    <row r="383" spans="1:28" ht="12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</row>
    <row r="384" spans="1:28" ht="12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</row>
    <row r="385" spans="1:28" ht="12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</row>
    <row r="386" spans="1:28" ht="12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</row>
    <row r="387" spans="1:28" ht="12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</row>
    <row r="388" spans="1:28" ht="12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</row>
    <row r="389" spans="1:28" ht="12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</row>
    <row r="390" spans="1:28" ht="12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</row>
    <row r="391" spans="1:28" ht="12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</row>
    <row r="392" spans="1:28" ht="12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</row>
    <row r="393" spans="1:28" ht="12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</row>
    <row r="394" spans="1:28" ht="12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</row>
    <row r="395" spans="1:28" ht="12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</row>
    <row r="396" spans="1:28" ht="12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</row>
    <row r="397" spans="1:28" ht="12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</row>
    <row r="398" spans="1:28" ht="12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</row>
    <row r="399" spans="1:28" ht="12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</row>
    <row r="400" spans="1:28" ht="12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</row>
    <row r="401" spans="1:28" ht="12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</row>
    <row r="402" spans="1:28" ht="12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</row>
    <row r="403" spans="1:28" ht="12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</row>
    <row r="404" spans="1:28" ht="12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</row>
    <row r="405" spans="1:28" ht="12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</row>
    <row r="406" spans="1:28" ht="12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</row>
    <row r="407" spans="1:28" ht="12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</row>
    <row r="408" spans="1:28" ht="12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</row>
    <row r="409" spans="1:28" ht="12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</row>
    <row r="410" spans="1:28" ht="12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</row>
    <row r="411" spans="1:28" ht="12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</row>
    <row r="412" spans="1:28" ht="12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</row>
    <row r="413" spans="1:28" ht="12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</row>
    <row r="414" spans="1:28" ht="12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</row>
    <row r="415" spans="1:28" ht="12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</row>
    <row r="416" spans="1:28" ht="12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</row>
    <row r="417" spans="1:28" ht="12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</row>
    <row r="418" spans="1:28" ht="12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</row>
    <row r="419" spans="1:28" ht="12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</row>
    <row r="420" spans="1:28" ht="12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</row>
    <row r="421" spans="1:28" ht="12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</row>
    <row r="422" spans="1:28" ht="12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</row>
    <row r="423" spans="1:28" ht="12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</row>
    <row r="424" spans="1:28" ht="12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</row>
    <row r="425" spans="1:28" ht="12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</row>
    <row r="426" spans="1:28" ht="12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</row>
    <row r="427" spans="1:28" ht="12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</row>
    <row r="428" spans="1:28" ht="12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</row>
    <row r="429" spans="1:28" ht="12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</row>
    <row r="430" spans="1:28" ht="12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</row>
    <row r="431" spans="1:28" ht="12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</row>
    <row r="432" spans="1:28" ht="12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</row>
    <row r="433" spans="1:28" ht="12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</row>
    <row r="434" spans="1:28" ht="12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</row>
    <row r="435" spans="1:28" ht="12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</row>
    <row r="436" spans="1:28" ht="12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</row>
    <row r="437" spans="1:28" ht="12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</row>
    <row r="438" spans="1:28" ht="12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</row>
    <row r="439" spans="1:28" ht="12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</row>
    <row r="440" spans="1:28" ht="12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</row>
    <row r="441" spans="1:28" ht="12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</row>
    <row r="442" spans="1:28" ht="12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</row>
    <row r="443" spans="1:28" ht="12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</row>
    <row r="444" spans="1:28" ht="12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</row>
    <row r="445" spans="1:28" ht="12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</row>
    <row r="446" spans="1:28" ht="12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</row>
    <row r="447" spans="1:28" ht="12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</row>
    <row r="448" spans="1:28" ht="12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</row>
    <row r="449" spans="1:28" ht="12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</row>
    <row r="450" spans="1:28" ht="12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</row>
    <row r="451" spans="1:28" ht="12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</row>
    <row r="452" spans="1:28" ht="12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</row>
    <row r="453" spans="1:28" ht="12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</row>
    <row r="454" spans="1:28" ht="12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</row>
    <row r="455" spans="1:28" ht="12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</row>
    <row r="456" spans="1:28" ht="12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</row>
    <row r="457" spans="1:28" ht="12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</row>
    <row r="458" spans="1:28" ht="12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</row>
    <row r="459" spans="1:28" ht="12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</row>
    <row r="460" spans="1:28" ht="12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</row>
    <row r="461" spans="1:28" ht="12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</row>
    <row r="462" spans="1:28" ht="12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</row>
    <row r="463" spans="1:28" ht="12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</row>
    <row r="464" spans="1:28" ht="12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</row>
    <row r="465" spans="1:28" ht="12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</row>
    <row r="466" spans="1:28" ht="12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</row>
    <row r="467" spans="1:28" ht="12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</row>
    <row r="468" spans="1:28" ht="12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</row>
    <row r="469" spans="1:28" ht="12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</row>
    <row r="470" spans="1:28" ht="12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</row>
    <row r="471" spans="1:28" ht="12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</row>
    <row r="472" spans="1:28" ht="12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</row>
    <row r="473" spans="1:28" ht="12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</row>
    <row r="474" spans="1:28" ht="12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</row>
    <row r="475" spans="1:28" ht="12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</row>
    <row r="476" spans="1:28" ht="12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</row>
    <row r="477" spans="1:28" ht="12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</row>
    <row r="478" spans="1:28" ht="12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</row>
    <row r="479" spans="1:28" ht="12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</row>
    <row r="480" spans="1:28" ht="12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</row>
    <row r="481" spans="1:28" ht="12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</row>
    <row r="482" spans="1:28" ht="12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</row>
    <row r="483" spans="1:28" ht="12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</row>
    <row r="484" spans="1:28" ht="12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</row>
    <row r="485" spans="1:28" ht="12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</row>
    <row r="486" spans="1:28" ht="12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</row>
    <row r="487" spans="1:28" ht="12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</row>
    <row r="488" spans="1:28" ht="12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</row>
    <row r="489" spans="1:28" ht="12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</row>
    <row r="490" spans="1:28" ht="12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</row>
    <row r="491" spans="1:28" ht="12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</row>
    <row r="492" spans="1:28" ht="12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</row>
    <row r="493" spans="1:28" ht="12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</row>
    <row r="494" spans="1:28" ht="12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</row>
    <row r="495" spans="1:28" ht="12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</row>
    <row r="496" spans="1:28" ht="12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</row>
    <row r="497" spans="1:28" ht="12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</row>
    <row r="498" spans="1:28" ht="12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</row>
    <row r="499" spans="1:28" ht="12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</row>
    <row r="500" spans="1:28" ht="12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</row>
    <row r="501" spans="1:28" ht="12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</row>
    <row r="502" spans="1:28" ht="12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</row>
    <row r="503" spans="1:28" ht="12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</row>
    <row r="504" spans="1:28" ht="12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</row>
    <row r="505" spans="1:28" ht="12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</row>
    <row r="506" spans="1:28" ht="12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</row>
    <row r="507" spans="1:28" ht="12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</row>
    <row r="508" spans="1:28" ht="12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</row>
    <row r="509" spans="1:28" ht="12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</row>
    <row r="510" spans="1:28" ht="12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</row>
    <row r="511" spans="1:28" ht="12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</row>
    <row r="512" spans="1:28" ht="12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</row>
    <row r="513" spans="1:28" ht="12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</row>
    <row r="514" spans="1:28" ht="12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</row>
    <row r="515" spans="1:28" ht="12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</row>
    <row r="516" spans="1:28" ht="12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</row>
    <row r="517" spans="1:28" ht="12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</row>
    <row r="518" spans="1:28" ht="12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</row>
    <row r="519" spans="1:28" ht="12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</row>
    <row r="520" spans="1:28" ht="12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</row>
    <row r="521" spans="1:28" ht="12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</row>
    <row r="522" spans="1:28" ht="12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</row>
    <row r="523" spans="1:28" ht="12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</row>
    <row r="524" spans="1:28" ht="12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</row>
    <row r="525" spans="1:28" ht="12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</row>
    <row r="526" spans="1:28" ht="12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</row>
    <row r="527" spans="1:28" ht="12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</row>
    <row r="528" spans="1:28" ht="12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</row>
    <row r="529" spans="1:28" ht="12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</row>
    <row r="530" spans="1:28" ht="12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</row>
    <row r="531" spans="1:28" ht="12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</row>
    <row r="532" spans="1:28" ht="12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</row>
    <row r="533" spans="1:28" ht="12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</row>
    <row r="534" spans="1:28" ht="12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</row>
    <row r="535" spans="1:28" ht="12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</row>
    <row r="536" spans="1:28" ht="12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</row>
    <row r="537" spans="1:28" ht="12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</row>
    <row r="538" spans="1:28" ht="12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</row>
    <row r="539" spans="1:28" ht="12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</row>
    <row r="540" spans="1:28" ht="12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</row>
    <row r="541" spans="1:28" ht="12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</row>
    <row r="542" spans="1:28" ht="12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</row>
    <row r="543" spans="1:28" ht="12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</row>
    <row r="544" spans="1:28" ht="12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</row>
    <row r="545" spans="1:28" ht="12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</row>
    <row r="546" spans="1:28" ht="12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</row>
    <row r="547" spans="1:28" ht="12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</row>
    <row r="548" spans="1:28" ht="12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</row>
    <row r="549" spans="1:28" ht="12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</row>
    <row r="550" spans="1:28" ht="12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</row>
    <row r="551" spans="1:28" ht="12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</row>
    <row r="552" spans="1:28" ht="12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</row>
    <row r="553" spans="1:28" ht="12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</row>
    <row r="554" spans="1:28" ht="12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</row>
    <row r="555" spans="1:28" ht="12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</row>
    <row r="556" spans="1:28" ht="12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</row>
    <row r="557" spans="1:28" ht="12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</row>
    <row r="558" spans="1:28" ht="12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</row>
    <row r="559" spans="1:28" ht="12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</row>
    <row r="560" spans="1:28" ht="12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</row>
    <row r="561" spans="1:28" ht="12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</row>
    <row r="562" spans="1:28" ht="12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</row>
    <row r="563" spans="1:28" ht="12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</row>
    <row r="564" spans="1:28" ht="12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</row>
    <row r="565" spans="1:28" ht="12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</row>
    <row r="566" spans="1:28" ht="12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</row>
    <row r="567" spans="1:28" ht="12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</row>
    <row r="568" spans="1:28" ht="12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</row>
    <row r="569" spans="1:28" ht="12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</row>
    <row r="570" spans="1:28" ht="12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</row>
    <row r="571" spans="1:28" ht="12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</row>
    <row r="572" spans="1:28" ht="12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</row>
    <row r="573" spans="1:28" ht="12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</row>
    <row r="574" spans="1:28" ht="12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</row>
    <row r="575" spans="1:28" ht="12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</row>
    <row r="576" spans="1:28" ht="12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</row>
    <row r="577" spans="1:28" ht="12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</row>
    <row r="578" spans="1:28" ht="12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</row>
    <row r="579" spans="1:28" ht="12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</row>
    <row r="580" spans="1:28" ht="12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</row>
    <row r="581" spans="1:28" ht="12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</row>
    <row r="582" spans="1:28" ht="12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</row>
    <row r="583" spans="1:28" ht="12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</row>
    <row r="584" spans="1:28" ht="12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</row>
    <row r="585" spans="1:28" ht="12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</row>
    <row r="586" spans="1:28" ht="12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</row>
    <row r="587" spans="1:28" ht="12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</row>
    <row r="588" spans="1:28" ht="12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</row>
    <row r="589" spans="1:28" ht="12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</row>
    <row r="590" spans="1:28" ht="12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</row>
    <row r="591" spans="1:28" ht="12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</row>
    <row r="592" spans="1:28" ht="12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</row>
    <row r="593" spans="1:28" ht="12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</row>
    <row r="594" spans="1:28" ht="12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</row>
    <row r="595" spans="1:28" ht="12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</row>
    <row r="596" spans="1:28" ht="12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</row>
    <row r="597" spans="1:28" ht="12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</row>
    <row r="598" spans="1:28" ht="12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</row>
    <row r="599" spans="1:28" ht="12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</row>
    <row r="600" spans="1:28" ht="12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</row>
    <row r="601" spans="1:28" ht="12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</row>
    <row r="602" spans="1:28" ht="12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</row>
    <row r="603" spans="1:28" ht="12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</row>
    <row r="604" spans="1:28" ht="12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</row>
    <row r="605" spans="1:28" ht="12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</row>
    <row r="606" spans="1:28" ht="12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</row>
    <row r="607" spans="1:28" ht="12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</row>
    <row r="608" spans="1:28" ht="12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</row>
    <row r="609" spans="1:28" ht="12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</row>
    <row r="610" spans="1:28" ht="12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</row>
    <row r="611" spans="1:28" ht="12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</row>
    <row r="612" spans="1:28" ht="12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</row>
    <row r="613" spans="1:28" ht="12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</row>
    <row r="614" spans="1:28" ht="12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</row>
    <row r="615" spans="1:28" ht="12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</row>
    <row r="616" spans="1:28" ht="12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</row>
    <row r="617" spans="1:28" ht="12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</row>
    <row r="618" spans="1:28" ht="12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</row>
    <row r="619" spans="1:28" ht="12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</row>
    <row r="620" spans="1:28" ht="12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</row>
    <row r="621" spans="1:28" ht="12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</row>
    <row r="622" spans="1:28" ht="12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</row>
    <row r="623" spans="1:28" ht="12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</row>
    <row r="624" spans="1:28" ht="12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</row>
    <row r="625" spans="1:28" ht="12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</row>
    <row r="626" spans="1:28" ht="12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</row>
    <row r="627" spans="1:28" ht="12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</row>
    <row r="628" spans="1:28" ht="12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</row>
    <row r="629" spans="1:28" ht="12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</row>
    <row r="630" spans="1:28" ht="12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</row>
    <row r="631" spans="1:28" ht="12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</row>
    <row r="632" spans="1:28" ht="12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</row>
    <row r="633" spans="1:28" ht="12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</row>
    <row r="634" spans="1:28" ht="12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</row>
    <row r="635" spans="1:28" ht="12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</row>
    <row r="636" spans="1:28" ht="12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</row>
    <row r="637" spans="1:28" ht="12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</row>
    <row r="638" spans="1:28" ht="12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</row>
    <row r="639" spans="1:28" ht="12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</row>
    <row r="640" spans="1:28" ht="12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</row>
    <row r="641" spans="1:28" ht="12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</row>
    <row r="642" spans="1:28" ht="12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</row>
    <row r="643" spans="1:28" ht="12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</row>
    <row r="644" spans="1:28" ht="12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</row>
    <row r="645" spans="1:28" ht="12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</row>
    <row r="646" spans="1:28" ht="12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</row>
    <row r="647" spans="1:28" ht="12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</row>
    <row r="648" spans="1:28" ht="12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</row>
    <row r="649" spans="1:28" ht="12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</row>
    <row r="650" spans="1:28" ht="12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</row>
    <row r="651" spans="1:28" ht="12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</row>
    <row r="652" spans="1:28" ht="12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</row>
    <row r="653" spans="1:28" ht="12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</row>
    <row r="654" spans="1:28" ht="12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</row>
    <row r="655" spans="1:28" ht="12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</row>
    <row r="656" spans="1:28" ht="12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</row>
    <row r="657" spans="1:28" ht="12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</row>
    <row r="658" spans="1:28" ht="12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</row>
    <row r="659" spans="1:28" ht="12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</row>
    <row r="660" spans="1:28" ht="12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</row>
    <row r="661" spans="1:28" ht="12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</row>
    <row r="662" spans="1:28" ht="12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</row>
    <row r="663" spans="1:28" ht="12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</row>
    <row r="664" spans="1:28" ht="12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</row>
    <row r="665" spans="1:28" ht="12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</row>
    <row r="666" spans="1:28" ht="12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</row>
    <row r="667" spans="1:28" ht="12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</row>
    <row r="668" spans="1:28" ht="12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</row>
    <row r="669" spans="1:28" ht="12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</row>
    <row r="670" spans="1:28" ht="12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</row>
    <row r="671" spans="1:28" ht="12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</row>
    <row r="672" spans="1:28" ht="12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</row>
    <row r="673" spans="1:28" ht="12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</row>
    <row r="674" spans="1:28" ht="12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</row>
    <row r="675" spans="1:28" ht="12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</row>
    <row r="676" spans="1:28" ht="12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</row>
    <row r="677" spans="1:28" ht="12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</row>
    <row r="678" spans="1:28" ht="12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</row>
    <row r="679" spans="1:28" ht="12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</row>
    <row r="680" spans="1:28" ht="12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</row>
    <row r="681" spans="1:28" ht="12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</row>
    <row r="682" spans="1:28" ht="12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</row>
    <row r="683" spans="1:28" ht="12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</row>
    <row r="684" spans="1:28" ht="12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</row>
    <row r="685" spans="1:28" ht="12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</row>
    <row r="686" spans="1:28" ht="12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</row>
    <row r="687" spans="1:28" ht="12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</row>
    <row r="688" spans="1:28" ht="12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</row>
    <row r="689" spans="1:28" ht="12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</row>
    <row r="690" spans="1:28" ht="12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</row>
    <row r="691" spans="1:28" ht="12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</row>
    <row r="692" spans="1:28" ht="12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</row>
    <row r="693" spans="1:28" ht="12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</row>
    <row r="694" spans="1:28" ht="12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</row>
    <row r="695" spans="1:28" ht="12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</row>
    <row r="696" spans="1:28" ht="12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</row>
    <row r="697" spans="1:28" ht="12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</row>
    <row r="698" spans="1:28" ht="12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</row>
    <row r="699" spans="1:28" ht="12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</row>
    <row r="700" spans="1:28" ht="12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</row>
    <row r="701" spans="1:28" ht="12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</row>
    <row r="702" spans="1:28" ht="12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</row>
    <row r="703" spans="1:28" ht="12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</row>
    <row r="704" spans="1:28" ht="12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</row>
    <row r="705" spans="1:28" ht="12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</row>
    <row r="706" spans="1:28" ht="12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</row>
    <row r="707" spans="1:28" ht="12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</row>
    <row r="708" spans="1:28" ht="12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</row>
    <row r="709" spans="1:28" ht="12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</row>
    <row r="710" spans="1:28" ht="12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</row>
    <row r="711" spans="1:28" ht="12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</row>
    <row r="712" spans="1:28" ht="12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</row>
    <row r="713" spans="1:28" ht="12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</row>
    <row r="714" spans="1:28" ht="12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</row>
    <row r="715" spans="1:28" ht="12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</row>
    <row r="716" spans="1:28" ht="12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</row>
    <row r="717" spans="1:28" ht="12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</row>
    <row r="718" spans="1:28" ht="12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</row>
    <row r="719" spans="1:28" ht="12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</row>
    <row r="720" spans="1:28" ht="12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</row>
    <row r="721" spans="1:28" ht="12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</row>
    <row r="722" spans="1:28" ht="12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</row>
    <row r="723" spans="1:28" ht="12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</row>
    <row r="724" spans="1:28" ht="12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</row>
    <row r="725" spans="1:28" ht="12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</row>
    <row r="726" spans="1:28" ht="12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</row>
    <row r="727" spans="1:28" ht="12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</row>
    <row r="728" spans="1:28" ht="12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</row>
    <row r="729" spans="1:28" ht="12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</row>
    <row r="730" spans="1:28" ht="12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</row>
    <row r="731" spans="1:28" ht="12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</row>
    <row r="732" spans="1:28" ht="12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</row>
    <row r="733" spans="1:28" ht="12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</row>
    <row r="734" spans="1:28" ht="12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</row>
    <row r="735" spans="1:28" ht="12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</row>
    <row r="736" spans="1:28" ht="12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</row>
    <row r="737" spans="1:28" ht="12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</row>
    <row r="738" spans="1:28" ht="12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</row>
    <row r="739" spans="1:28" ht="12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</row>
    <row r="740" spans="1:28" ht="12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</row>
    <row r="741" spans="1:28" ht="12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</row>
    <row r="742" spans="1:28" ht="12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</row>
    <row r="743" spans="1:28" ht="12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</row>
    <row r="744" spans="1:28" ht="12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</row>
    <row r="745" spans="1:28" ht="12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</row>
    <row r="746" spans="1:28" ht="12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</row>
    <row r="747" spans="1:28" ht="12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</row>
    <row r="748" spans="1:28" ht="12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</row>
    <row r="749" spans="1:28" ht="12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</row>
    <row r="750" spans="1:28" ht="12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</row>
    <row r="751" spans="1:28" ht="12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</row>
    <row r="752" spans="1:28" ht="12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</row>
    <row r="753" spans="1:28" ht="12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</row>
    <row r="754" spans="1:28" ht="12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</row>
    <row r="755" spans="1:28" ht="12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</row>
    <row r="756" spans="1:28" ht="12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</row>
    <row r="757" spans="1:28" ht="12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</row>
    <row r="758" spans="1:28" ht="12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</row>
    <row r="759" spans="1:28" ht="12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</row>
    <row r="760" spans="1:28" ht="12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</row>
    <row r="761" spans="1:28" ht="12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</row>
    <row r="762" spans="1:28" ht="12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</row>
    <row r="763" spans="1:28" ht="12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</row>
    <row r="764" spans="1:28" ht="12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</row>
    <row r="765" spans="1:28" ht="12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</row>
    <row r="766" spans="1:28" ht="12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</row>
    <row r="767" spans="1:28" ht="12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</row>
    <row r="768" spans="1:28" ht="12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</row>
    <row r="769" spans="1:28" ht="12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</row>
    <row r="770" spans="1:28" ht="12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</row>
    <row r="771" spans="1:28" ht="12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</row>
    <row r="772" spans="1:28" ht="12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</row>
    <row r="773" spans="1:28" ht="12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</row>
    <row r="774" spans="1:28" ht="12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</row>
    <row r="775" spans="1:28" ht="12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</row>
    <row r="776" spans="1:28" ht="12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</row>
    <row r="777" spans="1:28" ht="12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</row>
    <row r="778" spans="1:28" ht="12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</row>
    <row r="779" spans="1:28" ht="12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</row>
    <row r="780" spans="1:28" ht="12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</row>
    <row r="781" spans="1:28" ht="12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</row>
    <row r="782" spans="1:28" ht="12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</row>
    <row r="783" spans="1:28" ht="12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</row>
    <row r="784" spans="1:28" ht="12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</row>
    <row r="785" spans="1:28" ht="12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</row>
    <row r="786" spans="1:28" ht="12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</row>
    <row r="787" spans="1:28" ht="12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</row>
    <row r="788" spans="1:28" ht="12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</row>
    <row r="789" spans="1:28" ht="12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</row>
    <row r="790" spans="1:28" ht="12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</row>
    <row r="791" spans="1:28" ht="12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</row>
    <row r="792" spans="1:28" ht="12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</row>
    <row r="793" spans="1:28" ht="12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</row>
    <row r="794" spans="1:28" ht="12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</row>
    <row r="795" spans="1:28" ht="12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</row>
    <row r="796" spans="1:28" ht="12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</row>
    <row r="797" spans="1:28" ht="12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</row>
    <row r="798" spans="1:28" ht="12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</row>
    <row r="799" spans="1:28" ht="12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</row>
    <row r="800" spans="1:28" ht="12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</row>
    <row r="801" spans="1:28" ht="12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</row>
    <row r="802" spans="1:28" ht="12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</row>
    <row r="803" spans="1:28" ht="12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</row>
    <row r="804" spans="1:28" ht="12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</row>
    <row r="805" spans="1:28" ht="12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</row>
    <row r="806" spans="1:28" ht="12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</row>
    <row r="807" spans="1:28" ht="12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</row>
    <row r="808" spans="1:28" ht="12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</row>
    <row r="809" spans="1:28" ht="12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</row>
    <row r="810" spans="1:28" ht="12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</row>
    <row r="811" spans="1:28" ht="12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</row>
    <row r="812" spans="1:28" ht="12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</row>
    <row r="813" spans="1:28" ht="12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</row>
    <row r="814" spans="1:28" ht="12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</row>
    <row r="815" spans="1:28" ht="12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</row>
    <row r="816" spans="1:28" ht="12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</row>
    <row r="817" spans="1:28" ht="12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</row>
    <row r="818" spans="1:28" ht="12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</row>
    <row r="819" spans="1:28" ht="12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</row>
    <row r="820" spans="1:28" ht="12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</row>
    <row r="821" spans="1:28" ht="12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</row>
    <row r="822" spans="1:28" ht="12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</row>
    <row r="823" spans="1:28" ht="12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</row>
    <row r="824" spans="1:28" ht="12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</row>
    <row r="825" spans="1:28" ht="12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</row>
    <row r="826" spans="1:28" ht="12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</row>
    <row r="827" spans="1:28" ht="12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</row>
    <row r="828" spans="1:28" ht="12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</row>
    <row r="829" spans="1:28" ht="12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</row>
    <row r="830" spans="1:28" ht="12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</row>
    <row r="831" spans="1:28" ht="12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</row>
    <row r="832" spans="1:28" ht="12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</row>
    <row r="833" spans="1:28" ht="12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</row>
    <row r="834" spans="1:28" ht="12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</row>
    <row r="835" spans="1:28" ht="12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</row>
    <row r="836" spans="1:28" ht="12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</row>
    <row r="837" spans="1:28" ht="12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</row>
    <row r="838" spans="1:28" ht="12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</row>
    <row r="839" spans="1:28" ht="12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</row>
    <row r="840" spans="1:28" ht="12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</row>
    <row r="841" spans="1:28" ht="12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</row>
    <row r="842" spans="1:28" ht="12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</row>
    <row r="843" spans="1:28" ht="12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</row>
    <row r="844" spans="1:28" ht="12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</row>
    <row r="845" spans="1:28" ht="12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</row>
    <row r="846" spans="1:28" ht="12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</row>
    <row r="847" spans="1:28" ht="12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</row>
    <row r="848" spans="1:28" ht="12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</row>
    <row r="849" spans="1:28" ht="12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</row>
    <row r="850" spans="1:28" ht="12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</row>
    <row r="851" spans="1:28" ht="12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</row>
    <row r="852" spans="1:28" ht="12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</row>
    <row r="853" spans="1:28" ht="12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</row>
    <row r="854" spans="1:28" ht="12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</row>
    <row r="855" spans="1:28" ht="12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</row>
    <row r="856" spans="1:28" ht="12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</row>
    <row r="857" spans="1:28" ht="12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</row>
    <row r="858" spans="1:28" ht="12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</row>
    <row r="859" spans="1:28" ht="12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</row>
    <row r="860" spans="1:28" ht="12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</row>
    <row r="861" spans="1:28" ht="12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</row>
    <row r="862" spans="1:28" ht="12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</row>
    <row r="863" spans="1:28" ht="12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</row>
    <row r="864" spans="1:28" ht="12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</row>
    <row r="865" spans="1:28" ht="12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</row>
    <row r="866" spans="1:28" ht="12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</row>
    <row r="867" spans="1:28" ht="12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</row>
    <row r="868" spans="1:28" ht="12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</row>
    <row r="869" spans="1:28" ht="12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</row>
    <row r="870" spans="1:28" ht="12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</row>
    <row r="871" spans="1:28" ht="12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</row>
    <row r="872" spans="1:28" ht="12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</row>
    <row r="873" spans="1:28" ht="12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</row>
    <row r="874" spans="1:28" ht="12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</row>
    <row r="875" spans="1:28" ht="12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</row>
    <row r="876" spans="1:28" ht="12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</row>
    <row r="877" spans="1:28" ht="12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</row>
    <row r="878" spans="1:28" ht="12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</row>
    <row r="879" spans="1:28" ht="12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</row>
    <row r="880" spans="1:28" ht="12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</row>
    <row r="881" spans="1:28" ht="12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</row>
    <row r="882" spans="1:28" ht="12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</row>
    <row r="883" spans="1:28" ht="12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</row>
    <row r="884" spans="1:28" ht="12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</row>
    <row r="885" spans="1:28" ht="12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</row>
    <row r="886" spans="1:28" ht="12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</row>
    <row r="887" spans="1:28" ht="12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</row>
    <row r="888" spans="1:28" ht="12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</row>
    <row r="889" spans="1:28" ht="12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</row>
    <row r="890" spans="1:28" ht="12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</row>
    <row r="891" spans="1:28" ht="12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</row>
    <row r="892" spans="1:28" ht="12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</row>
    <row r="893" spans="1:28" ht="12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</row>
    <row r="894" spans="1:28" ht="12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</row>
    <row r="895" spans="1:28" ht="12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</row>
    <row r="896" spans="1:28" ht="12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</row>
    <row r="897" spans="1:28" ht="12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</row>
    <row r="898" spans="1:28" ht="12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</row>
    <row r="899" spans="1:28" ht="12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</row>
    <row r="900" spans="1:28" ht="12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</row>
    <row r="901" spans="1:28" ht="12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</row>
    <row r="902" spans="1:28" ht="12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</row>
    <row r="903" spans="1:28" ht="12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</row>
    <row r="904" spans="1:28" ht="12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</row>
    <row r="905" spans="1:28" ht="12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</row>
    <row r="906" spans="1:28" ht="12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</row>
    <row r="907" spans="1:28" ht="12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</row>
    <row r="908" spans="1:28" ht="12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</row>
    <row r="909" spans="1:28" ht="12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</row>
    <row r="910" spans="1:28" ht="12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</row>
    <row r="911" spans="1:28" ht="12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</row>
    <row r="912" spans="1:28" ht="12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</row>
    <row r="913" spans="1:28" ht="12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</row>
    <row r="914" spans="1:28" ht="12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</row>
    <row r="915" spans="1:28" ht="12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</row>
    <row r="916" spans="1:28" ht="12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</row>
    <row r="917" spans="1:28" ht="12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</row>
    <row r="918" spans="1:28" ht="12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</row>
    <row r="919" spans="1:28" ht="12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</row>
    <row r="920" spans="1:28" ht="12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</row>
    <row r="921" spans="1:28" ht="12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</row>
    <row r="922" spans="1:28" ht="12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</row>
    <row r="923" spans="1:28" ht="12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</row>
    <row r="924" spans="1:28" ht="12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</row>
    <row r="925" spans="1:28" ht="12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</row>
    <row r="926" spans="1:28" ht="12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</row>
    <row r="927" spans="1:28" ht="12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</row>
    <row r="928" spans="1:28" ht="12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</row>
    <row r="929" spans="1:28" ht="12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</row>
    <row r="930" spans="1:28" ht="12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</row>
    <row r="931" spans="1:28" ht="12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</row>
    <row r="932" spans="1:28" ht="12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</row>
    <row r="933" spans="1:28" ht="12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</row>
    <row r="934" spans="1:28" ht="12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</row>
    <row r="935" spans="1:28" ht="12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</row>
    <row r="936" spans="1:28" ht="12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</row>
    <row r="937" spans="1:28" ht="12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</row>
    <row r="938" spans="1:28" ht="12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</row>
    <row r="939" spans="1:28" ht="12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</row>
    <row r="940" spans="1:28" ht="12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</row>
    <row r="941" spans="1:28" ht="12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</row>
    <row r="942" spans="1:28" ht="12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</row>
    <row r="943" spans="1:28" ht="12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</row>
    <row r="944" spans="1:28" ht="12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</row>
    <row r="945" spans="1:28" ht="12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</row>
    <row r="946" spans="1:28" ht="12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</row>
    <row r="947" spans="1:28" ht="12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</row>
    <row r="948" spans="1:28" ht="12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</row>
    <row r="949" spans="1:28" ht="12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</row>
    <row r="950" spans="1:28" ht="12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</row>
    <row r="951" spans="1:28" ht="12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</row>
    <row r="952" spans="1:28" ht="12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</row>
    <row r="953" spans="1:28" ht="12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</row>
    <row r="954" spans="1:28" ht="12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</row>
    <row r="955" spans="1:28" ht="12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</row>
    <row r="956" spans="1:28" ht="12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</row>
    <row r="957" spans="1:28" ht="12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</row>
    <row r="958" spans="1:28" ht="12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</row>
    <row r="959" spans="1:28" ht="12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</row>
    <row r="960" spans="1:28" ht="12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</row>
    <row r="961" spans="1:28" ht="12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</row>
    <row r="962" spans="1:28" ht="12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</row>
    <row r="963" spans="1:28" ht="12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</row>
    <row r="964" spans="1:28" ht="12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</row>
    <row r="965" spans="1:28" ht="12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</row>
    <row r="966" spans="1:28" ht="12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</row>
    <row r="967" spans="1:28" ht="12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</row>
    <row r="968" spans="1:28" ht="12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</row>
    <row r="969" spans="1:28" ht="12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</row>
    <row r="970" spans="1:28" ht="12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</row>
    <row r="971" spans="1:28" ht="12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</row>
    <row r="972" spans="1:28" ht="12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</row>
    <row r="973" spans="1:28" ht="12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</row>
    <row r="974" spans="1:28" ht="12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</row>
    <row r="975" spans="1:28" ht="12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</row>
    <row r="976" spans="1:28" ht="12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</row>
    <row r="977" spans="1:28" ht="12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</row>
    <row r="978" spans="1:28" ht="12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</row>
    <row r="979" spans="1:28" ht="12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</row>
    <row r="980" spans="1:28" ht="12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</row>
    <row r="981" spans="1:28" ht="12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</row>
    <row r="982" spans="1:28" ht="12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</row>
    <row r="983" spans="1:28" ht="12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</row>
    <row r="984" spans="1:28" ht="12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</row>
    <row r="985" spans="1:28" ht="12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</row>
    <row r="986" spans="1:28" ht="12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</row>
    <row r="987" spans="1:28" ht="12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</row>
    <row r="988" spans="1:28" ht="12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</row>
    <row r="989" spans="1:28" ht="12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</row>
    <row r="990" spans="1:28" ht="12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</row>
    <row r="991" spans="1:28" ht="12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</row>
    <row r="992" spans="1:28" ht="12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</row>
    <row r="993" spans="1:28" ht="12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</row>
    <row r="994" spans="1:28" ht="12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</row>
    <row r="995" spans="1:28" ht="12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</row>
    <row r="996" spans="1:28" ht="12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</row>
    <row r="997" spans="1:28" ht="12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</row>
    <row r="998" spans="1:28" ht="12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</row>
    <row r="999" spans="1:28" ht="12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</row>
    <row r="1000" spans="1:28" ht="12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</row>
  </sheetData>
  <hyperlinks>
    <hyperlink ref="I7" r:id="rId1" xr:uid="{00000000-0004-0000-0400-000000000000}"/>
  </hyperlinks>
  <printOptions horizontalCentered="1" verticalCentered="1"/>
  <pageMargins left="0.1" right="0.1" top="0.1" bottom="0.1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P7" sqref="P7"/>
    </sheetView>
  </sheetViews>
  <sheetFormatPr defaultColWidth="12.69921875" defaultRowHeight="15" customHeight="1"/>
  <cols>
    <col min="1" max="1" width="24.69921875" customWidth="1"/>
    <col min="2" max="2" width="11.19921875" customWidth="1"/>
    <col min="3" max="3" width="9.19921875" customWidth="1"/>
    <col min="4" max="11" width="10.19921875" customWidth="1"/>
    <col min="12" max="12" width="17.796875" customWidth="1"/>
    <col min="13" max="13" width="19" customWidth="1"/>
    <col min="14" max="14" width="22.3984375" customWidth="1"/>
    <col min="15" max="15" width="22.296875" customWidth="1"/>
    <col min="16" max="26" width="8.69921875" customWidth="1"/>
  </cols>
  <sheetData>
    <row r="1" spans="1:26" ht="14.25" customHeight="1">
      <c r="A1" s="6" t="s">
        <v>263</v>
      </c>
      <c r="B1" s="7"/>
      <c r="C1" s="23">
        <v>2E-3</v>
      </c>
      <c r="D1" s="23">
        <v>2E-3</v>
      </c>
      <c r="E1" s="23">
        <v>2E-3</v>
      </c>
      <c r="F1" s="23">
        <v>2E-3</v>
      </c>
      <c r="G1" s="23">
        <v>3.0000000000000001E-3</v>
      </c>
      <c r="H1" s="23">
        <v>3.0000000000000001E-3</v>
      </c>
      <c r="I1" s="23">
        <v>3.0000000000000001E-3</v>
      </c>
      <c r="J1" s="23">
        <v>6.0000000000000001E-3</v>
      </c>
      <c r="K1" s="23">
        <v>6.0000000000000001E-3</v>
      </c>
      <c r="L1" s="23">
        <v>6.0000000000000001E-3</v>
      </c>
      <c r="M1" s="21"/>
      <c r="O1" s="21"/>
    </row>
    <row r="2" spans="1:26" ht="41.4">
      <c r="A2" s="101" t="s">
        <v>0</v>
      </c>
      <c r="B2" s="24" t="s">
        <v>264</v>
      </c>
      <c r="C2" s="24" t="s">
        <v>265</v>
      </c>
      <c r="D2" s="24" t="s">
        <v>266</v>
      </c>
      <c r="E2" s="24" t="s">
        <v>267</v>
      </c>
      <c r="F2" s="24" t="s">
        <v>268</v>
      </c>
      <c r="G2" s="24" t="s">
        <v>269</v>
      </c>
      <c r="H2" s="24" t="s">
        <v>270</v>
      </c>
      <c r="I2" s="24" t="s">
        <v>271</v>
      </c>
      <c r="J2" s="24" t="s">
        <v>272</v>
      </c>
      <c r="K2" s="24" t="s">
        <v>273</v>
      </c>
      <c r="L2" s="24" t="s">
        <v>274</v>
      </c>
      <c r="M2" s="2" t="s">
        <v>275</v>
      </c>
      <c r="N2" s="102" t="s">
        <v>276</v>
      </c>
      <c r="O2" s="102" t="s">
        <v>277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" t="s">
        <v>9</v>
      </c>
      <c r="B3" s="7">
        <v>32810</v>
      </c>
      <c r="C3" s="7">
        <v>69</v>
      </c>
      <c r="D3" s="7">
        <v>728</v>
      </c>
      <c r="E3" s="7">
        <v>1571</v>
      </c>
      <c r="F3" s="7">
        <v>2262</v>
      </c>
      <c r="G3" s="7">
        <v>2285</v>
      </c>
      <c r="H3" s="7">
        <v>3900</v>
      </c>
      <c r="I3" s="7">
        <v>4712</v>
      </c>
      <c r="J3" s="7">
        <v>3980</v>
      </c>
      <c r="K3" s="7">
        <v>2770</v>
      </c>
      <c r="L3" s="7">
        <v>10533</v>
      </c>
      <c r="M3" s="7">
        <f t="shared" ref="M3:M26" si="0">(C3*C$1)+(D3*D$1)+(E3*E$1)+(F3*F$1)+(G3*G$1)+(H3*H$1)+(I3*I$1)+(J3*J$1)+(K3*K$1)+(L3*L$1)</f>
        <v>145.649</v>
      </c>
      <c r="N3" s="7">
        <f>VLOOKUP(A3,'Building Permits (Avg)'!B:C,2,FALSE)</f>
        <v>31</v>
      </c>
      <c r="O3" s="7">
        <f t="shared" ref="O3:O26" si="1">IF(M3&gt;(0.8*N3),(0.8*N3),M3)</f>
        <v>24.8</v>
      </c>
    </row>
    <row r="4" spans="1:26" ht="14.25" customHeight="1">
      <c r="A4" s="6" t="s">
        <v>10</v>
      </c>
      <c r="B4" s="7">
        <v>234843</v>
      </c>
      <c r="C4" s="7">
        <v>2561</v>
      </c>
      <c r="D4" s="7">
        <v>25043</v>
      </c>
      <c r="E4" s="7">
        <v>27781</v>
      </c>
      <c r="F4" s="7">
        <v>37062</v>
      </c>
      <c r="G4" s="7">
        <v>36383</v>
      </c>
      <c r="H4" s="7">
        <v>37125</v>
      </c>
      <c r="I4" s="7">
        <v>24870</v>
      </c>
      <c r="J4" s="7">
        <v>23078</v>
      </c>
      <c r="K4" s="7">
        <v>9285</v>
      </c>
      <c r="L4" s="7">
        <v>11655</v>
      </c>
      <c r="M4" s="7">
        <f t="shared" si="0"/>
        <v>744.13599999999997</v>
      </c>
      <c r="N4" s="7">
        <f>VLOOKUP(A4,'Building Permits (Avg)'!B:C,2,FALSE)</f>
        <v>1584</v>
      </c>
      <c r="O4" s="7">
        <f t="shared" si="1"/>
        <v>744.13599999999997</v>
      </c>
    </row>
    <row r="5" spans="1:26" ht="14.25" customHeight="1">
      <c r="A5" s="6" t="s">
        <v>11</v>
      </c>
      <c r="B5" s="7">
        <v>350296</v>
      </c>
      <c r="C5" s="7">
        <v>1537</v>
      </c>
      <c r="D5" s="7">
        <v>17473</v>
      </c>
      <c r="E5" s="7">
        <v>29154</v>
      </c>
      <c r="F5" s="7">
        <v>46889</v>
      </c>
      <c r="G5" s="7">
        <v>46986</v>
      </c>
      <c r="H5" s="7">
        <v>45354</v>
      </c>
      <c r="I5" s="7">
        <v>46610</v>
      </c>
      <c r="J5" s="7">
        <v>66257</v>
      </c>
      <c r="K5" s="7">
        <v>23676</v>
      </c>
      <c r="L5" s="7">
        <v>26360</v>
      </c>
      <c r="M5" s="7">
        <f t="shared" si="0"/>
        <v>1304.7140000000002</v>
      </c>
      <c r="N5" s="7">
        <f>VLOOKUP(A5,'Building Permits (Avg)'!B:C,2,FALSE)</f>
        <v>1190</v>
      </c>
      <c r="O5" s="7">
        <f t="shared" si="1"/>
        <v>952</v>
      </c>
    </row>
    <row r="6" spans="1:26" ht="14.25" customHeight="1">
      <c r="A6" s="6" t="s">
        <v>12</v>
      </c>
      <c r="B6" s="7">
        <v>35960</v>
      </c>
      <c r="C6" s="7">
        <v>446</v>
      </c>
      <c r="D6" s="7">
        <v>2794</v>
      </c>
      <c r="E6" s="7">
        <v>6179</v>
      </c>
      <c r="F6" s="7">
        <v>8693</v>
      </c>
      <c r="G6" s="7">
        <v>6838</v>
      </c>
      <c r="H6" s="7">
        <v>5505</v>
      </c>
      <c r="I6" s="7">
        <v>1589</v>
      </c>
      <c r="J6" s="7">
        <v>1541</v>
      </c>
      <c r="K6" s="7">
        <v>1043</v>
      </c>
      <c r="L6" s="7">
        <v>1332</v>
      </c>
      <c r="M6" s="7">
        <f t="shared" si="0"/>
        <v>101.51599999999999</v>
      </c>
      <c r="N6" s="7">
        <f>VLOOKUP(A6,'Building Permits (Avg)'!B:C,2,FALSE)</f>
        <v>180</v>
      </c>
      <c r="O6" s="7">
        <f t="shared" si="1"/>
        <v>101.51599999999999</v>
      </c>
    </row>
    <row r="7" spans="1:26" ht="14.25" customHeight="1">
      <c r="A7" s="6" t="s">
        <v>13</v>
      </c>
      <c r="B7" s="7">
        <v>13516</v>
      </c>
      <c r="C7" s="7">
        <v>164</v>
      </c>
      <c r="D7" s="7">
        <v>839</v>
      </c>
      <c r="E7" s="7">
        <v>1615</v>
      </c>
      <c r="F7" s="7">
        <v>2235</v>
      </c>
      <c r="G7" s="7">
        <v>2082</v>
      </c>
      <c r="H7" s="7">
        <v>1993</v>
      </c>
      <c r="I7" s="7">
        <v>948</v>
      </c>
      <c r="J7" s="7">
        <v>997</v>
      </c>
      <c r="K7" s="7">
        <v>516</v>
      </c>
      <c r="L7" s="7">
        <v>2127</v>
      </c>
      <c r="M7" s="7">
        <f t="shared" si="0"/>
        <v>46.615000000000002</v>
      </c>
      <c r="N7" s="7">
        <f>VLOOKUP(A7,'Building Permits (Avg)'!B:C,2,FALSE)</f>
        <v>73</v>
      </c>
      <c r="O7" s="7">
        <f t="shared" si="1"/>
        <v>46.615000000000002</v>
      </c>
    </row>
    <row r="8" spans="1:26" ht="14.25" customHeight="1">
      <c r="A8" s="6" t="s">
        <v>14</v>
      </c>
      <c r="B8" s="7">
        <v>66167</v>
      </c>
      <c r="C8" s="7">
        <v>648</v>
      </c>
      <c r="D8" s="7">
        <v>3474</v>
      </c>
      <c r="E8" s="7">
        <v>8903</v>
      </c>
      <c r="F8" s="7">
        <v>12118</v>
      </c>
      <c r="G8" s="7">
        <v>12008</v>
      </c>
      <c r="H8" s="7">
        <v>11834</v>
      </c>
      <c r="I8" s="7">
        <v>5069</v>
      </c>
      <c r="J8" s="7">
        <v>3155</v>
      </c>
      <c r="K8" s="7">
        <v>1451</v>
      </c>
      <c r="L8" s="7">
        <v>7507</v>
      </c>
      <c r="M8" s="7">
        <f t="shared" si="0"/>
        <v>209.697</v>
      </c>
      <c r="N8" s="7">
        <f>VLOOKUP(A8,'Building Permits (Avg)'!B:C,2,FALSE)</f>
        <v>337</v>
      </c>
      <c r="O8" s="7">
        <f t="shared" si="1"/>
        <v>209.697</v>
      </c>
    </row>
    <row r="9" spans="1:26" ht="14.25" customHeight="1">
      <c r="A9" s="6" t="s">
        <v>15</v>
      </c>
      <c r="B9" s="7">
        <v>44159</v>
      </c>
      <c r="C9" s="7">
        <v>382</v>
      </c>
      <c r="D9" s="7">
        <v>3895</v>
      </c>
      <c r="E9" s="7">
        <v>8392</v>
      </c>
      <c r="F9" s="7">
        <v>7742</v>
      </c>
      <c r="G9" s="7">
        <v>5915</v>
      </c>
      <c r="H9" s="7">
        <v>5443</v>
      </c>
      <c r="I9" s="7">
        <v>3606</v>
      </c>
      <c r="J9" s="7">
        <v>3071</v>
      </c>
      <c r="K9" s="7">
        <v>1337</v>
      </c>
      <c r="L9" s="7">
        <v>4376</v>
      </c>
      <c r="M9" s="7">
        <f t="shared" si="0"/>
        <v>138.41800000000001</v>
      </c>
      <c r="N9" s="7">
        <f>VLOOKUP(A9,'Building Permits (Avg)'!B:C,2,FALSE)</f>
        <v>326</v>
      </c>
      <c r="O9" s="7">
        <f t="shared" si="1"/>
        <v>138.41800000000001</v>
      </c>
    </row>
    <row r="10" spans="1:26" ht="14.25" customHeight="1">
      <c r="A10" s="6" t="s">
        <v>16</v>
      </c>
      <c r="B10" s="7">
        <v>63053</v>
      </c>
      <c r="C10" s="7">
        <v>865</v>
      </c>
      <c r="D10" s="7">
        <v>8608</v>
      </c>
      <c r="E10" s="7">
        <v>10910</v>
      </c>
      <c r="F10" s="7">
        <v>11485</v>
      </c>
      <c r="G10" s="7">
        <v>12864</v>
      </c>
      <c r="H10" s="7">
        <v>8625</v>
      </c>
      <c r="I10" s="7">
        <v>3980</v>
      </c>
      <c r="J10" s="7">
        <v>2495</v>
      </c>
      <c r="K10" s="7">
        <v>1521</v>
      </c>
      <c r="L10" s="7">
        <v>1700</v>
      </c>
      <c r="M10" s="7">
        <f t="shared" si="0"/>
        <v>174.43899999999999</v>
      </c>
      <c r="N10" s="7">
        <f>VLOOKUP(A10,'Building Permits (Avg)'!B:C,2,FALSE)</f>
        <v>1065</v>
      </c>
      <c r="O10" s="7">
        <f t="shared" si="1"/>
        <v>174.43899999999999</v>
      </c>
    </row>
    <row r="11" spans="1:26" ht="14.25" customHeight="1">
      <c r="A11" s="6" t="s">
        <v>17</v>
      </c>
      <c r="B11" s="7">
        <v>16416</v>
      </c>
      <c r="C11" s="7">
        <v>49</v>
      </c>
      <c r="D11" s="7">
        <v>793</v>
      </c>
      <c r="E11" s="7">
        <v>2738</v>
      </c>
      <c r="F11" s="7">
        <v>1629</v>
      </c>
      <c r="G11" s="7">
        <v>1564</v>
      </c>
      <c r="H11" s="7">
        <v>2115</v>
      </c>
      <c r="I11" s="7">
        <v>1151</v>
      </c>
      <c r="J11" s="7">
        <v>1713</v>
      </c>
      <c r="K11" s="7">
        <v>1146</v>
      </c>
      <c r="L11" s="7">
        <v>3518</v>
      </c>
      <c r="M11" s="7">
        <f t="shared" si="0"/>
        <v>63.17</v>
      </c>
      <c r="N11" s="7">
        <f>VLOOKUP(A11,'Building Permits (Avg)'!B:C,2,FALSE)</f>
        <v>70</v>
      </c>
      <c r="O11" s="7">
        <f t="shared" si="1"/>
        <v>56</v>
      </c>
    </row>
    <row r="12" spans="1:26" ht="14.25" customHeight="1">
      <c r="A12" s="6" t="s">
        <v>18</v>
      </c>
      <c r="B12" s="7">
        <v>106480</v>
      </c>
      <c r="C12" s="7">
        <v>2906</v>
      </c>
      <c r="D12" s="7">
        <v>12798</v>
      </c>
      <c r="E12" s="7">
        <v>17119</v>
      </c>
      <c r="F12" s="7">
        <v>20707</v>
      </c>
      <c r="G12" s="7">
        <v>15947</v>
      </c>
      <c r="H12" s="7">
        <v>11723</v>
      </c>
      <c r="I12" s="7">
        <v>6466</v>
      </c>
      <c r="J12" s="7">
        <v>4992</v>
      </c>
      <c r="K12" s="7">
        <v>1967</v>
      </c>
      <c r="L12" s="7">
        <v>11855</v>
      </c>
      <c r="M12" s="7">
        <f t="shared" si="0"/>
        <v>322.35199999999998</v>
      </c>
      <c r="N12" s="7">
        <f>VLOOKUP(A12,'Building Permits (Avg)'!B:C,2,FALSE)</f>
        <v>2231</v>
      </c>
      <c r="O12" s="7">
        <f t="shared" si="1"/>
        <v>322.35199999999998</v>
      </c>
    </row>
    <row r="13" spans="1:26" ht="14.25" customHeight="1">
      <c r="A13" s="6" t="s">
        <v>19</v>
      </c>
      <c r="B13" s="7">
        <v>18567</v>
      </c>
      <c r="C13" s="7">
        <v>33</v>
      </c>
      <c r="D13" s="7">
        <v>1173</v>
      </c>
      <c r="E13" s="7">
        <v>2612</v>
      </c>
      <c r="F13" s="7">
        <v>3079</v>
      </c>
      <c r="G13" s="7">
        <v>2805</v>
      </c>
      <c r="H13" s="7">
        <v>3080</v>
      </c>
      <c r="I13" s="7">
        <v>1583</v>
      </c>
      <c r="J13" s="7">
        <v>1189</v>
      </c>
      <c r="K13" s="7">
        <v>573</v>
      </c>
      <c r="L13" s="7">
        <v>2440</v>
      </c>
      <c r="M13" s="7">
        <f t="shared" si="0"/>
        <v>61.410000000000011</v>
      </c>
      <c r="N13" s="7">
        <f>VLOOKUP(A13,'Building Permits (Avg)'!B:C,2,FALSE)</f>
        <v>146</v>
      </c>
      <c r="O13" s="7">
        <f t="shared" si="1"/>
        <v>61.410000000000011</v>
      </c>
    </row>
    <row r="14" spans="1:26" ht="14.25" customHeight="1">
      <c r="A14" s="6" t="s">
        <v>20</v>
      </c>
      <c r="B14" s="7">
        <v>104409</v>
      </c>
      <c r="C14" s="7">
        <v>872</v>
      </c>
      <c r="D14" s="7">
        <v>8066</v>
      </c>
      <c r="E14" s="7">
        <v>15733</v>
      </c>
      <c r="F14" s="7">
        <v>19733</v>
      </c>
      <c r="G14" s="7">
        <v>18503</v>
      </c>
      <c r="H14" s="7">
        <v>15943</v>
      </c>
      <c r="I14" s="7">
        <v>12371</v>
      </c>
      <c r="J14" s="7">
        <v>5834</v>
      </c>
      <c r="K14" s="7">
        <v>2375</v>
      </c>
      <c r="L14" s="7">
        <v>4979</v>
      </c>
      <c r="M14" s="7">
        <f t="shared" si="0"/>
        <v>308.38700000000006</v>
      </c>
      <c r="N14" s="7">
        <f>VLOOKUP(A14,'Building Permits (Avg)'!B:C,2,FALSE)</f>
        <v>1144</v>
      </c>
      <c r="O14" s="7">
        <f t="shared" si="1"/>
        <v>308.38700000000006</v>
      </c>
    </row>
    <row r="15" spans="1:26" ht="14.25" customHeight="1">
      <c r="A15" s="6" t="s">
        <v>21</v>
      </c>
      <c r="B15" s="7">
        <v>124489</v>
      </c>
      <c r="C15" s="7">
        <v>1089</v>
      </c>
      <c r="D15" s="7">
        <v>17004</v>
      </c>
      <c r="E15" s="7">
        <v>16862</v>
      </c>
      <c r="F15" s="7">
        <v>23638</v>
      </c>
      <c r="G15" s="7">
        <v>29049</v>
      </c>
      <c r="H15" s="7">
        <v>21881</v>
      </c>
      <c r="I15" s="7">
        <v>8115</v>
      </c>
      <c r="J15" s="7">
        <v>3595</v>
      </c>
      <c r="K15" s="7">
        <v>989</v>
      </c>
      <c r="L15" s="7">
        <v>2267</v>
      </c>
      <c r="M15" s="7">
        <f t="shared" si="0"/>
        <v>335.42700000000002</v>
      </c>
      <c r="N15" s="7">
        <f>VLOOKUP(A15,'Building Permits (Avg)'!B:C,2,FALSE)</f>
        <v>1009</v>
      </c>
      <c r="O15" s="7">
        <f t="shared" si="1"/>
        <v>335.42700000000002</v>
      </c>
    </row>
    <row r="16" spans="1:26" ht="14.25" customHeight="1">
      <c r="A16" s="6" t="s">
        <v>22</v>
      </c>
      <c r="B16" s="7">
        <v>10326</v>
      </c>
      <c r="C16" s="7">
        <v>19</v>
      </c>
      <c r="D16" s="7">
        <v>591</v>
      </c>
      <c r="E16" s="7">
        <v>1535</v>
      </c>
      <c r="F16" s="7">
        <v>1268</v>
      </c>
      <c r="G16" s="7">
        <v>1444</v>
      </c>
      <c r="H16" s="7">
        <v>1018</v>
      </c>
      <c r="I16" s="7">
        <v>1008</v>
      </c>
      <c r="J16" s="7">
        <v>893</v>
      </c>
      <c r="K16" s="7">
        <v>514</v>
      </c>
      <c r="L16" s="7">
        <v>2036</v>
      </c>
      <c r="M16" s="7">
        <f t="shared" si="0"/>
        <v>37.894000000000005</v>
      </c>
      <c r="N16" s="7">
        <f>VLOOKUP(A16,'Building Permits (Avg)'!B:C,2,FALSE)</f>
        <v>59</v>
      </c>
      <c r="O16" s="7">
        <f t="shared" si="1"/>
        <v>37.894000000000005</v>
      </c>
    </row>
    <row r="17" spans="1:15" ht="14.25" customHeight="1">
      <c r="A17" s="6" t="s">
        <v>23</v>
      </c>
      <c r="B17" s="7">
        <v>405127</v>
      </c>
      <c r="C17" s="7">
        <v>2979</v>
      </c>
      <c r="D17" s="7">
        <v>35045</v>
      </c>
      <c r="E17" s="7">
        <v>42728</v>
      </c>
      <c r="F17" s="7">
        <v>44914</v>
      </c>
      <c r="G17" s="7">
        <v>80412</v>
      </c>
      <c r="H17" s="7">
        <v>58992</v>
      </c>
      <c r="I17" s="7">
        <v>58025</v>
      </c>
      <c r="J17" s="7">
        <v>45682</v>
      </c>
      <c r="K17" s="7">
        <v>19537</v>
      </c>
      <c r="L17" s="7">
        <v>16813</v>
      </c>
      <c r="M17" s="7">
        <f t="shared" si="0"/>
        <v>1335.8110000000001</v>
      </c>
      <c r="N17" s="7">
        <f>VLOOKUP(A17,'Building Permits (Avg)'!B:C,2,FALSE)</f>
        <v>2819</v>
      </c>
      <c r="O17" s="7">
        <f t="shared" si="1"/>
        <v>1335.8110000000001</v>
      </c>
    </row>
    <row r="18" spans="1:15" ht="14.25" customHeight="1">
      <c r="A18" s="6" t="s">
        <v>24</v>
      </c>
      <c r="B18" s="7">
        <v>362440</v>
      </c>
      <c r="C18" s="7">
        <v>3265</v>
      </c>
      <c r="D18" s="7">
        <v>27090</v>
      </c>
      <c r="E18" s="7">
        <v>39215</v>
      </c>
      <c r="F18" s="7">
        <v>48902</v>
      </c>
      <c r="G18" s="7">
        <v>47130</v>
      </c>
      <c r="H18" s="7">
        <v>50990</v>
      </c>
      <c r="I18" s="7">
        <v>67582</v>
      </c>
      <c r="J18" s="7">
        <v>43470</v>
      </c>
      <c r="K18" s="7">
        <v>17715</v>
      </c>
      <c r="L18" s="7">
        <v>17081</v>
      </c>
      <c r="M18" s="7">
        <f t="shared" si="0"/>
        <v>1203.6460000000002</v>
      </c>
      <c r="N18" s="7">
        <f>VLOOKUP(A18,'Building Permits (Avg)'!B:C,2,FALSE)</f>
        <v>3120</v>
      </c>
      <c r="O18" s="7">
        <f t="shared" si="1"/>
        <v>1203.6460000000002</v>
      </c>
    </row>
    <row r="19" spans="1:15" ht="14.25" customHeight="1">
      <c r="A19" s="6" t="s">
        <v>25</v>
      </c>
      <c r="B19" s="7">
        <v>21703</v>
      </c>
      <c r="C19" s="7">
        <v>285</v>
      </c>
      <c r="D19" s="7">
        <v>2377</v>
      </c>
      <c r="E19" s="7">
        <v>3848</v>
      </c>
      <c r="F19" s="7">
        <v>3665</v>
      </c>
      <c r="G19" s="7">
        <v>4066</v>
      </c>
      <c r="H19" s="7">
        <v>3337</v>
      </c>
      <c r="I19" s="7">
        <v>1336</v>
      </c>
      <c r="J19" s="7">
        <v>956</v>
      </c>
      <c r="K19" s="7">
        <v>302</v>
      </c>
      <c r="L19" s="7">
        <v>1531</v>
      </c>
      <c r="M19" s="7">
        <f t="shared" si="0"/>
        <v>63.301000000000002</v>
      </c>
      <c r="N19" s="7">
        <f>VLOOKUP(A19,'Building Permits (Avg)'!B:C,2,FALSE)</f>
        <v>413</v>
      </c>
      <c r="O19" s="7">
        <f t="shared" si="1"/>
        <v>63.301000000000002</v>
      </c>
    </row>
    <row r="20" spans="1:15" ht="14.25" customHeight="1">
      <c r="A20" s="6" t="s">
        <v>26</v>
      </c>
      <c r="B20" s="7">
        <v>46078</v>
      </c>
      <c r="C20" s="7">
        <v>488</v>
      </c>
      <c r="D20" s="7">
        <v>6651</v>
      </c>
      <c r="E20" s="7">
        <v>9361</v>
      </c>
      <c r="F20" s="7">
        <v>8413</v>
      </c>
      <c r="G20" s="7">
        <v>7222</v>
      </c>
      <c r="H20" s="7">
        <v>6564</v>
      </c>
      <c r="I20" s="7">
        <v>2458</v>
      </c>
      <c r="J20" s="7">
        <v>2277</v>
      </c>
      <c r="K20" s="7">
        <v>1147</v>
      </c>
      <c r="L20" s="7">
        <v>1497</v>
      </c>
      <c r="M20" s="7">
        <f t="shared" si="0"/>
        <v>128.084</v>
      </c>
      <c r="N20" s="7">
        <f>VLOOKUP(A20,'Building Permits (Avg)'!B:C,2,FALSE)</f>
        <v>361</v>
      </c>
      <c r="O20" s="7">
        <f t="shared" si="1"/>
        <v>128.084</v>
      </c>
    </row>
    <row r="21" spans="1:15" ht="14.25" customHeight="1">
      <c r="A21" s="6" t="s">
        <v>27</v>
      </c>
      <c r="B21" s="7">
        <v>10916</v>
      </c>
      <c r="C21" s="7">
        <v>54</v>
      </c>
      <c r="D21" s="7">
        <v>958</v>
      </c>
      <c r="E21" s="7">
        <v>1776</v>
      </c>
      <c r="F21" s="7">
        <v>1731</v>
      </c>
      <c r="G21" s="7">
        <v>1463</v>
      </c>
      <c r="H21" s="7">
        <v>1345</v>
      </c>
      <c r="I21" s="7">
        <v>820</v>
      </c>
      <c r="J21" s="7">
        <v>483</v>
      </c>
      <c r="K21" s="7">
        <v>658</v>
      </c>
      <c r="L21" s="7">
        <v>1628</v>
      </c>
      <c r="M21" s="7">
        <f t="shared" si="0"/>
        <v>36.536000000000001</v>
      </c>
      <c r="N21" s="7">
        <f>VLOOKUP(A21,'Building Permits (Avg)'!B:C,2,FALSE)</f>
        <v>44</v>
      </c>
      <c r="O21" s="7">
        <f t="shared" si="1"/>
        <v>35.200000000000003</v>
      </c>
    </row>
    <row r="22" spans="1:15" ht="14.25" customHeight="1">
      <c r="A22" s="6" t="s">
        <v>28</v>
      </c>
      <c r="B22" s="7">
        <v>19671</v>
      </c>
      <c r="C22" s="7">
        <v>59</v>
      </c>
      <c r="D22" s="7">
        <v>1046</v>
      </c>
      <c r="E22" s="7">
        <v>2927</v>
      </c>
      <c r="F22" s="7">
        <v>3007</v>
      </c>
      <c r="G22" s="7">
        <v>3528</v>
      </c>
      <c r="H22" s="7">
        <v>2235</v>
      </c>
      <c r="I22" s="7">
        <v>1436</v>
      </c>
      <c r="J22" s="7">
        <v>1627</v>
      </c>
      <c r="K22" s="7">
        <v>936</v>
      </c>
      <c r="L22" s="7">
        <v>2870</v>
      </c>
      <c r="M22" s="7">
        <f t="shared" si="0"/>
        <v>68.272999999999996</v>
      </c>
      <c r="N22" s="7">
        <f>VLOOKUP(A22,'Building Permits (Avg)'!B:C,2,FALSE)</f>
        <v>139</v>
      </c>
      <c r="O22" s="7">
        <f t="shared" si="1"/>
        <v>68.272999999999996</v>
      </c>
    </row>
    <row r="23" spans="1:15" ht="14.25" customHeight="1">
      <c r="A23" s="6" t="s">
        <v>29</v>
      </c>
      <c r="B23" s="7">
        <v>63965</v>
      </c>
      <c r="C23" s="7">
        <v>269</v>
      </c>
      <c r="D23" s="7">
        <v>3565</v>
      </c>
      <c r="E23" s="7">
        <v>8489</v>
      </c>
      <c r="F23" s="7">
        <v>7696</v>
      </c>
      <c r="G23" s="7">
        <v>7154</v>
      </c>
      <c r="H23" s="7">
        <v>7773</v>
      </c>
      <c r="I23" s="7">
        <v>6733</v>
      </c>
      <c r="J23" s="7">
        <v>6741</v>
      </c>
      <c r="K23" s="7">
        <v>2862</v>
      </c>
      <c r="L23" s="7">
        <v>12683</v>
      </c>
      <c r="M23" s="7">
        <f t="shared" si="0"/>
        <v>238.73399999999998</v>
      </c>
      <c r="N23" s="7">
        <f>VLOOKUP(A23,'Building Permits (Avg)'!B:C,2,FALSE)</f>
        <v>332</v>
      </c>
      <c r="O23" s="7">
        <f t="shared" si="1"/>
        <v>238.73399999999998</v>
      </c>
    </row>
    <row r="24" spans="1:15" ht="14.25" customHeight="1">
      <c r="A24" s="6" t="s">
        <v>30</v>
      </c>
      <c r="B24" s="7">
        <v>43925</v>
      </c>
      <c r="C24" s="7">
        <v>289</v>
      </c>
      <c r="D24" s="7">
        <v>3400</v>
      </c>
      <c r="E24" s="7">
        <v>7876</v>
      </c>
      <c r="F24" s="7">
        <v>6104</v>
      </c>
      <c r="G24" s="7">
        <v>6206</v>
      </c>
      <c r="H24" s="7">
        <v>6746</v>
      </c>
      <c r="I24" s="7">
        <v>3412</v>
      </c>
      <c r="J24" s="7">
        <v>3919</v>
      </c>
      <c r="K24" s="7">
        <v>1897</v>
      </c>
      <c r="L24" s="7">
        <v>4076</v>
      </c>
      <c r="M24" s="7">
        <f t="shared" si="0"/>
        <v>143.78200000000001</v>
      </c>
      <c r="N24" s="7">
        <f>VLOOKUP(A24,'Building Permits (Avg)'!B:C,2,FALSE)</f>
        <v>282</v>
      </c>
      <c r="O24" s="7">
        <f t="shared" si="1"/>
        <v>143.78200000000001</v>
      </c>
    </row>
    <row r="25" spans="1:15" ht="14.25" customHeight="1">
      <c r="A25" s="6" t="s">
        <v>31</v>
      </c>
      <c r="B25" s="7">
        <v>56585</v>
      </c>
      <c r="C25" s="7">
        <v>400</v>
      </c>
      <c r="D25" s="7">
        <v>2139</v>
      </c>
      <c r="E25" s="7">
        <v>9142</v>
      </c>
      <c r="F25" s="7">
        <v>7659</v>
      </c>
      <c r="G25" s="7">
        <v>16123</v>
      </c>
      <c r="H25" s="7">
        <v>12698</v>
      </c>
      <c r="I25" s="7">
        <v>3073</v>
      </c>
      <c r="J25" s="7">
        <v>1704</v>
      </c>
      <c r="K25" s="7">
        <v>1070</v>
      </c>
      <c r="L25" s="7">
        <v>2577</v>
      </c>
      <c r="M25" s="7">
        <f t="shared" si="0"/>
        <v>166.46799999999996</v>
      </c>
      <c r="N25" s="7">
        <f>VLOOKUP(A25,'Building Permits (Avg)'!B:C,2,FALSE)</f>
        <v>379</v>
      </c>
      <c r="O25" s="7">
        <f t="shared" si="1"/>
        <v>166.46799999999996</v>
      </c>
    </row>
    <row r="26" spans="1:15" ht="14.25" customHeight="1">
      <c r="A26" s="6" t="s">
        <v>278</v>
      </c>
      <c r="B26" s="7">
        <v>293631</v>
      </c>
      <c r="C26" s="7">
        <v>763</v>
      </c>
      <c r="D26" s="7">
        <v>12740</v>
      </c>
      <c r="E26" s="7">
        <v>12106</v>
      </c>
      <c r="F26" s="7">
        <v>12116</v>
      </c>
      <c r="G26" s="7">
        <v>13598</v>
      </c>
      <c r="H26" s="7">
        <v>17150</v>
      </c>
      <c r="I26" s="7">
        <v>25357</v>
      </c>
      <c r="J26" s="7">
        <v>45025</v>
      </c>
      <c r="K26" s="7">
        <v>33969</v>
      </c>
      <c r="L26" s="7">
        <v>120807</v>
      </c>
      <c r="M26" s="7">
        <f t="shared" si="0"/>
        <v>1442.5709999999999</v>
      </c>
      <c r="N26" s="7">
        <f>VLOOKUP(A26,'Building Permits (Avg)'!B:C,2,FALSE)</f>
        <v>1590</v>
      </c>
      <c r="O26" s="7">
        <f t="shared" si="1"/>
        <v>1272</v>
      </c>
    </row>
    <row r="27" spans="1:15" ht="14.25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103" t="s">
        <v>279</v>
      </c>
      <c r="M27" s="4">
        <f t="shared" ref="M27:O27" si="2">SUM(M3:M26)</f>
        <v>8821.0300000000025</v>
      </c>
      <c r="N27" s="4">
        <f t="shared" si="2"/>
        <v>18924</v>
      </c>
      <c r="O27" s="4">
        <f t="shared" si="2"/>
        <v>8168.3900000000012</v>
      </c>
    </row>
    <row r="28" spans="1:15" ht="14.2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103" t="s">
        <v>280</v>
      </c>
      <c r="M28" s="104">
        <f>M27/SUM(B3:B26)</f>
        <v>3.4652991987529531E-3</v>
      </c>
      <c r="N28" s="104">
        <f>N27/SUM(B3:B26)</f>
        <v>7.4342023592710678E-3</v>
      </c>
      <c r="O28" s="104">
        <f>O27/SUM(B3:B26)</f>
        <v>3.2089127145131162E-3</v>
      </c>
    </row>
    <row r="29" spans="1:15" ht="14.25" customHeight="1">
      <c r="A29" s="6" t="s">
        <v>281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103"/>
      <c r="M29" s="104"/>
      <c r="N29" s="104"/>
      <c r="O29" s="104"/>
    </row>
    <row r="30" spans="1:15" ht="14.25" customHeight="1">
      <c r="A30" s="11" t="s">
        <v>282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103"/>
      <c r="M30" s="104"/>
      <c r="N30" s="104"/>
      <c r="O30" s="104"/>
    </row>
    <row r="31" spans="1:15" ht="14.25" customHeight="1">
      <c r="A31" s="11" t="s">
        <v>283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103"/>
      <c r="M31" s="104"/>
      <c r="N31" s="104"/>
      <c r="O31" s="104"/>
    </row>
    <row r="32" spans="1:15" ht="14.25" customHeight="1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103"/>
      <c r="M32" s="104"/>
      <c r="N32" s="104"/>
      <c r="O32" s="104"/>
    </row>
    <row r="33" spans="1:26" ht="14.25" customHeight="1">
      <c r="A33" s="6" t="s">
        <v>284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21"/>
      <c r="O33" s="21"/>
    </row>
    <row r="34" spans="1:26" ht="14.25" customHeight="1">
      <c r="A34" s="11" t="s">
        <v>285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21"/>
      <c r="O34" s="21"/>
    </row>
    <row r="35" spans="1:26" ht="14.25" customHeight="1">
      <c r="A35" s="1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21"/>
      <c r="O35" s="21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>
      <c r="A36" s="6" t="s">
        <v>286</v>
      </c>
    </row>
    <row r="37" spans="1:26" ht="14.25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21"/>
      <c r="O37" s="21"/>
    </row>
    <row r="38" spans="1:26" ht="14.2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21"/>
      <c r="O38" s="21"/>
    </row>
    <row r="39" spans="1:26" ht="14.25" customHeigh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21"/>
      <c r="O39" s="21"/>
    </row>
    <row r="40" spans="1:26" ht="14.25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21"/>
      <c r="O40" s="21"/>
    </row>
    <row r="41" spans="1:26" ht="14.25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21"/>
      <c r="O41" s="21"/>
    </row>
    <row r="42" spans="1:26" ht="14.25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21"/>
      <c r="O42" s="21"/>
    </row>
    <row r="43" spans="1:26" ht="14.25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21"/>
      <c r="O43" s="21"/>
    </row>
    <row r="44" spans="1:26" ht="14.25" customHeight="1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21"/>
      <c r="O44" s="21"/>
    </row>
    <row r="45" spans="1:26" ht="14.25" customHeight="1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21"/>
      <c r="O45" s="21"/>
    </row>
    <row r="46" spans="1:26" ht="14.2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21"/>
      <c r="O46" s="21"/>
    </row>
    <row r="47" spans="1:26" ht="14.25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21"/>
      <c r="O47" s="21"/>
    </row>
    <row r="48" spans="1:26" ht="14.25" customHeigh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21"/>
      <c r="O48" s="21"/>
    </row>
    <row r="49" spans="2:15" ht="14.25" customHeight="1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21"/>
      <c r="O49" s="21"/>
    </row>
    <row r="50" spans="2:15" ht="14.25" customHeight="1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21"/>
      <c r="O50" s="21"/>
    </row>
    <row r="51" spans="2:15" ht="14.2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21"/>
      <c r="O51" s="21"/>
    </row>
    <row r="52" spans="2:15" ht="14.25" customHeight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21"/>
      <c r="O52" s="21"/>
    </row>
    <row r="53" spans="2:15" ht="14.25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21"/>
      <c r="O53" s="21"/>
    </row>
    <row r="54" spans="2:15" ht="14.25" customHeight="1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21"/>
      <c r="O54" s="21"/>
    </row>
    <row r="55" spans="2:15" ht="14.25" customHeight="1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21"/>
      <c r="O55" s="21"/>
    </row>
    <row r="56" spans="2:15" ht="14.25" customHeight="1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21"/>
      <c r="O56" s="21"/>
    </row>
    <row r="57" spans="2:15" ht="14.25" customHeight="1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21"/>
      <c r="O57" s="21"/>
    </row>
    <row r="58" spans="2:15" ht="14.25" customHeigh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21"/>
      <c r="O58" s="21"/>
    </row>
    <row r="59" spans="2:15" ht="14.25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21"/>
      <c r="O59" s="21"/>
    </row>
    <row r="60" spans="2:15" ht="14.25" customHeigh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21"/>
      <c r="O60" s="21"/>
    </row>
    <row r="61" spans="2:15" ht="14.25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21"/>
      <c r="O61" s="21"/>
    </row>
    <row r="62" spans="2:15" ht="14.25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21"/>
      <c r="O62" s="21"/>
    </row>
    <row r="63" spans="2:15" ht="14.25" customHeigh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21"/>
      <c r="O63" s="21"/>
    </row>
    <row r="64" spans="2:15" ht="14.25" customHeigh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21"/>
      <c r="O64" s="21"/>
    </row>
    <row r="65" spans="2:15" ht="14.25" customHeight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21"/>
      <c r="O65" s="21"/>
    </row>
    <row r="66" spans="2:15" ht="14.25" customHeight="1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21"/>
      <c r="O66" s="21"/>
    </row>
    <row r="67" spans="2:15" ht="14.25" customHeight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21"/>
      <c r="O67" s="21"/>
    </row>
    <row r="68" spans="2:15" ht="14.25" customHeight="1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21"/>
      <c r="O68" s="21"/>
    </row>
    <row r="69" spans="2:15" ht="14.25" customHeight="1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21"/>
      <c r="O69" s="21"/>
    </row>
    <row r="70" spans="2:15" ht="14.25" customHeight="1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21"/>
      <c r="O70" s="21"/>
    </row>
    <row r="71" spans="2:15" ht="14.25" customHeigh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21"/>
      <c r="O71" s="21"/>
    </row>
    <row r="72" spans="2:15" ht="14.25" customHeight="1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21"/>
      <c r="O72" s="21"/>
    </row>
    <row r="73" spans="2:15" ht="14.25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21"/>
      <c r="O73" s="21"/>
    </row>
    <row r="74" spans="2:15" ht="14.25" customHeight="1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21"/>
      <c r="O74" s="21"/>
    </row>
    <row r="75" spans="2:15" ht="14.25" customHeight="1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21"/>
      <c r="O75" s="21"/>
    </row>
    <row r="76" spans="2:15" ht="14.25" customHeight="1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21"/>
      <c r="O76" s="21"/>
    </row>
    <row r="77" spans="2:15" ht="14.25" customHeight="1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21"/>
      <c r="O77" s="21"/>
    </row>
    <row r="78" spans="2:15" ht="14.25" customHeight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21"/>
      <c r="O78" s="21"/>
    </row>
    <row r="79" spans="2:15" ht="14.25" customHeight="1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21"/>
      <c r="O79" s="21"/>
    </row>
    <row r="80" spans="2:15" ht="14.25" customHeight="1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21"/>
      <c r="O80" s="21"/>
    </row>
    <row r="81" spans="2:15" ht="14.25" customHeight="1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21"/>
      <c r="O81" s="21"/>
    </row>
    <row r="82" spans="2:15" ht="14.25" customHeight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21"/>
      <c r="O82" s="21"/>
    </row>
    <row r="83" spans="2:15" ht="14.25" customHeight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21"/>
      <c r="O83" s="21"/>
    </row>
    <row r="84" spans="2:15" ht="14.25" customHeigh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21"/>
      <c r="O84" s="21"/>
    </row>
    <row r="85" spans="2:15" ht="14.25" customHeight="1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21"/>
      <c r="O85" s="21"/>
    </row>
    <row r="86" spans="2:15" ht="14.25" customHeight="1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21"/>
      <c r="O86" s="21"/>
    </row>
    <row r="87" spans="2:15" ht="14.25" customHeigh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21"/>
      <c r="O87" s="21"/>
    </row>
    <row r="88" spans="2:15" ht="14.25" customHeight="1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21"/>
      <c r="O88" s="21"/>
    </row>
    <row r="89" spans="2:15" ht="14.25" customHeight="1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21"/>
      <c r="O89" s="21"/>
    </row>
    <row r="90" spans="2:15" ht="14.25" customHeight="1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21"/>
      <c r="O90" s="21"/>
    </row>
    <row r="91" spans="2:15" ht="14.25" customHeight="1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21"/>
      <c r="O91" s="21"/>
    </row>
    <row r="92" spans="2:15" ht="14.25" customHeight="1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21"/>
      <c r="O92" s="21"/>
    </row>
    <row r="93" spans="2:15" ht="14.25" customHeight="1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21"/>
      <c r="O93" s="21"/>
    </row>
    <row r="94" spans="2:15" ht="14.25" customHeight="1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21"/>
      <c r="O94" s="21"/>
    </row>
    <row r="95" spans="2:15" ht="14.25" customHeight="1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21"/>
      <c r="O95" s="21"/>
    </row>
    <row r="96" spans="2:15" ht="14.25" customHeight="1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21"/>
      <c r="O96" s="21"/>
    </row>
    <row r="97" spans="2:15" ht="14.25" customHeight="1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21"/>
      <c r="O97" s="21"/>
    </row>
    <row r="98" spans="2:15" ht="14.25" customHeight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21"/>
      <c r="O98" s="21"/>
    </row>
    <row r="99" spans="2:15" ht="14.25" customHeight="1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21"/>
      <c r="O99" s="21"/>
    </row>
    <row r="100" spans="2:15" ht="14.25" customHeight="1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21"/>
      <c r="O100" s="21"/>
    </row>
    <row r="101" spans="2:15" ht="14.25" customHeight="1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21"/>
      <c r="O101" s="21"/>
    </row>
    <row r="102" spans="2:15" ht="14.25" customHeight="1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21"/>
      <c r="O102" s="21"/>
    </row>
    <row r="103" spans="2:15" ht="14.25" customHeight="1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21"/>
      <c r="O103" s="21"/>
    </row>
    <row r="104" spans="2:15" ht="14.25" customHeight="1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21"/>
      <c r="O104" s="21"/>
    </row>
    <row r="105" spans="2:15" ht="14.25" customHeight="1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21"/>
      <c r="O105" s="21"/>
    </row>
    <row r="106" spans="2:15" ht="14.25" customHeight="1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21"/>
      <c r="O106" s="21"/>
    </row>
    <row r="107" spans="2:15" ht="14.25" customHeight="1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21"/>
      <c r="O107" s="21"/>
    </row>
    <row r="108" spans="2:15" ht="14.25" customHeight="1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21"/>
      <c r="O108" s="21"/>
    </row>
    <row r="109" spans="2:15" ht="14.25" customHeight="1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21"/>
      <c r="O109" s="21"/>
    </row>
    <row r="110" spans="2:15" ht="14.25" customHeight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21"/>
      <c r="O110" s="21"/>
    </row>
    <row r="111" spans="2:15" ht="14.25" customHeight="1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21"/>
      <c r="O111" s="21"/>
    </row>
    <row r="112" spans="2:15" ht="14.25" customHeight="1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21"/>
      <c r="O112" s="21"/>
    </row>
    <row r="113" spans="2:15" ht="14.25" customHeight="1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21"/>
      <c r="O113" s="21"/>
    </row>
    <row r="114" spans="2:15" ht="14.25" customHeight="1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21"/>
      <c r="O114" s="21"/>
    </row>
    <row r="115" spans="2:15" ht="14.25" customHeight="1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21"/>
      <c r="O115" s="21"/>
    </row>
    <row r="116" spans="2:15" ht="14.25" customHeight="1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21"/>
      <c r="O116" s="21"/>
    </row>
    <row r="117" spans="2:15" ht="14.25" customHeight="1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21"/>
      <c r="O117" s="21"/>
    </row>
    <row r="118" spans="2:15" ht="14.25" customHeight="1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21"/>
      <c r="O118" s="21"/>
    </row>
    <row r="119" spans="2:15" ht="14.25" customHeight="1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21"/>
      <c r="O119" s="21"/>
    </row>
    <row r="120" spans="2:15" ht="14.25" customHeight="1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21"/>
      <c r="O120" s="21"/>
    </row>
    <row r="121" spans="2:15" ht="14.25" customHeight="1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21"/>
      <c r="O121" s="21"/>
    </row>
    <row r="122" spans="2:15" ht="14.25" customHeight="1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21"/>
      <c r="O122" s="21"/>
    </row>
    <row r="123" spans="2:15" ht="14.25" customHeight="1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21"/>
      <c r="O123" s="21"/>
    </row>
    <row r="124" spans="2:15" ht="14.25" customHeight="1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21"/>
      <c r="O124" s="21"/>
    </row>
    <row r="125" spans="2:15" ht="14.25" customHeight="1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21"/>
      <c r="O125" s="21"/>
    </row>
    <row r="126" spans="2:15" ht="14.25" customHeight="1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21"/>
      <c r="O126" s="21"/>
    </row>
    <row r="127" spans="2:15" ht="14.25" customHeight="1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21"/>
      <c r="O127" s="21"/>
    </row>
    <row r="128" spans="2:15" ht="14.25" customHeight="1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21"/>
      <c r="O128" s="21"/>
    </row>
    <row r="129" spans="2:15" ht="14.25" customHeight="1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21"/>
      <c r="O129" s="21"/>
    </row>
    <row r="130" spans="2:15" ht="14.25" customHeight="1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21"/>
      <c r="O130" s="21"/>
    </row>
    <row r="131" spans="2:15" ht="14.25" customHeight="1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21"/>
      <c r="O131" s="21"/>
    </row>
    <row r="132" spans="2:15" ht="14.25" customHeight="1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21"/>
      <c r="O132" s="21"/>
    </row>
    <row r="133" spans="2:15" ht="14.25" customHeight="1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21"/>
      <c r="O133" s="21"/>
    </row>
    <row r="134" spans="2:15" ht="14.25" customHeight="1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21"/>
      <c r="O134" s="21"/>
    </row>
    <row r="135" spans="2:15" ht="14.25" customHeight="1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21"/>
      <c r="O135" s="21"/>
    </row>
    <row r="136" spans="2:15" ht="14.25" customHeight="1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21"/>
      <c r="O136" s="21"/>
    </row>
    <row r="137" spans="2:15" ht="14.25" customHeight="1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21"/>
      <c r="O137" s="21"/>
    </row>
    <row r="138" spans="2:15" ht="14.25" customHeight="1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21"/>
      <c r="O138" s="21"/>
    </row>
    <row r="139" spans="2:15" ht="14.25" customHeight="1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21"/>
      <c r="O139" s="21"/>
    </row>
    <row r="140" spans="2:15" ht="14.25" customHeight="1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21"/>
      <c r="O140" s="21"/>
    </row>
    <row r="141" spans="2:15" ht="14.25" customHeight="1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21"/>
      <c r="O141" s="21"/>
    </row>
    <row r="142" spans="2:15" ht="14.25" customHeight="1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21"/>
      <c r="O142" s="21"/>
    </row>
    <row r="143" spans="2:15" ht="14.25" customHeight="1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21"/>
      <c r="O143" s="21"/>
    </row>
    <row r="144" spans="2:15" ht="14.25" customHeight="1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21"/>
      <c r="O144" s="21"/>
    </row>
    <row r="145" spans="2:15" ht="14.25" customHeight="1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21"/>
      <c r="O145" s="21"/>
    </row>
    <row r="146" spans="2:15" ht="14.25" customHeight="1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21"/>
      <c r="O146" s="21"/>
    </row>
    <row r="147" spans="2:15" ht="14.25" customHeight="1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21"/>
      <c r="O147" s="21"/>
    </row>
    <row r="148" spans="2:15" ht="14.25" customHeight="1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21"/>
      <c r="O148" s="21"/>
    </row>
    <row r="149" spans="2:15" ht="14.25" customHeight="1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21"/>
      <c r="O149" s="21"/>
    </row>
    <row r="150" spans="2:15" ht="14.25" customHeight="1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21"/>
      <c r="O150" s="21"/>
    </row>
    <row r="151" spans="2:15" ht="14.25" customHeight="1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21"/>
      <c r="O151" s="21"/>
    </row>
    <row r="152" spans="2:15" ht="14.25" customHeight="1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21"/>
      <c r="O152" s="21"/>
    </row>
    <row r="153" spans="2:15" ht="14.25" customHeight="1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21"/>
      <c r="O153" s="21"/>
    </row>
    <row r="154" spans="2:15" ht="14.25" customHeight="1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21"/>
      <c r="O154" s="21"/>
    </row>
    <row r="155" spans="2:15" ht="14.25" customHeight="1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21"/>
      <c r="O155" s="21"/>
    </row>
    <row r="156" spans="2:15" ht="14.25" customHeight="1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21"/>
      <c r="O156" s="21"/>
    </row>
    <row r="157" spans="2:15" ht="14.25" customHeight="1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21"/>
      <c r="O157" s="21"/>
    </row>
    <row r="158" spans="2:15" ht="14.25" customHeight="1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21"/>
      <c r="O158" s="21"/>
    </row>
    <row r="159" spans="2:15" ht="14.25" customHeight="1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21"/>
      <c r="O159" s="21"/>
    </row>
    <row r="160" spans="2:15" ht="14.25" customHeight="1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21"/>
      <c r="O160" s="21"/>
    </row>
    <row r="161" spans="2:15" ht="14.25" customHeight="1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21"/>
      <c r="O161" s="21"/>
    </row>
    <row r="162" spans="2:15" ht="14.25" customHeight="1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21"/>
      <c r="O162" s="21"/>
    </row>
    <row r="163" spans="2:15" ht="14.25" customHeight="1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21"/>
      <c r="O163" s="21"/>
    </row>
    <row r="164" spans="2:15" ht="14.25" customHeight="1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21"/>
      <c r="O164" s="21"/>
    </row>
    <row r="165" spans="2:15" ht="14.25" customHeight="1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21"/>
      <c r="O165" s="21"/>
    </row>
    <row r="166" spans="2:15" ht="14.25" customHeight="1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21"/>
      <c r="O166" s="21"/>
    </row>
    <row r="167" spans="2:15" ht="14.25" customHeight="1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21"/>
      <c r="O167" s="21"/>
    </row>
    <row r="168" spans="2:15" ht="14.25" customHeight="1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21"/>
      <c r="O168" s="21"/>
    </row>
    <row r="169" spans="2:15" ht="14.25" customHeight="1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21"/>
      <c r="O169" s="21"/>
    </row>
    <row r="170" spans="2:15" ht="14.25" customHeight="1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21"/>
      <c r="O170" s="21"/>
    </row>
    <row r="171" spans="2:15" ht="14.25" customHeight="1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21"/>
      <c r="O171" s="21"/>
    </row>
    <row r="172" spans="2:15" ht="14.25" customHeight="1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21"/>
      <c r="O172" s="21"/>
    </row>
    <row r="173" spans="2:15" ht="14.25" customHeight="1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21"/>
      <c r="O173" s="21"/>
    </row>
    <row r="174" spans="2:15" ht="14.25" customHeight="1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21"/>
      <c r="O174" s="21"/>
    </row>
    <row r="175" spans="2:15" ht="14.25" customHeight="1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21"/>
      <c r="O175" s="21"/>
    </row>
    <row r="176" spans="2:15" ht="14.25" customHeigh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21"/>
      <c r="O176" s="21"/>
    </row>
    <row r="177" spans="2:15" ht="14.25" customHeight="1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21"/>
      <c r="O177" s="21"/>
    </row>
    <row r="178" spans="2:15" ht="14.25" customHeight="1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21"/>
      <c r="O178" s="21"/>
    </row>
    <row r="179" spans="2:15" ht="14.25" customHeight="1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21"/>
      <c r="O179" s="21"/>
    </row>
    <row r="180" spans="2:15" ht="14.25" customHeight="1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21"/>
      <c r="O180" s="21"/>
    </row>
    <row r="181" spans="2:15" ht="14.25" customHeight="1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21"/>
      <c r="O181" s="21"/>
    </row>
    <row r="182" spans="2:15" ht="14.25" customHeight="1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21"/>
      <c r="O182" s="21"/>
    </row>
    <row r="183" spans="2:15" ht="14.25" customHeight="1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21"/>
      <c r="O183" s="21"/>
    </row>
    <row r="184" spans="2:15" ht="14.25" customHeight="1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21"/>
      <c r="O184" s="21"/>
    </row>
    <row r="185" spans="2:15" ht="14.25" customHeight="1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21"/>
      <c r="O185" s="21"/>
    </row>
    <row r="186" spans="2:15" ht="14.25" customHeight="1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21"/>
      <c r="O186" s="21"/>
    </row>
    <row r="187" spans="2:15" ht="14.25" customHeight="1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21"/>
      <c r="O187" s="21"/>
    </row>
    <row r="188" spans="2:15" ht="14.25" customHeight="1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21"/>
      <c r="O188" s="21"/>
    </row>
    <row r="189" spans="2:15" ht="14.25" customHeight="1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21"/>
      <c r="O189" s="21"/>
    </row>
    <row r="190" spans="2:15" ht="14.25" customHeight="1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21"/>
      <c r="O190" s="21"/>
    </row>
    <row r="191" spans="2:15" ht="14.25" customHeight="1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21"/>
      <c r="O191" s="21"/>
    </row>
    <row r="192" spans="2:15" ht="14.25" customHeight="1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21"/>
      <c r="O192" s="21"/>
    </row>
    <row r="193" spans="2:15" ht="14.25" customHeight="1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21"/>
      <c r="O193" s="21"/>
    </row>
    <row r="194" spans="2:15" ht="14.25" customHeight="1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21"/>
      <c r="O194" s="21"/>
    </row>
    <row r="195" spans="2:15" ht="14.25" customHeight="1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21"/>
      <c r="O195" s="21"/>
    </row>
    <row r="196" spans="2:15" ht="14.25" customHeight="1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21"/>
      <c r="O196" s="21"/>
    </row>
    <row r="197" spans="2:15" ht="14.25" customHeight="1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21"/>
      <c r="O197" s="21"/>
    </row>
    <row r="198" spans="2:15" ht="14.25" customHeight="1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21"/>
      <c r="O198" s="21"/>
    </row>
    <row r="199" spans="2:15" ht="14.25" customHeight="1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21"/>
      <c r="O199" s="21"/>
    </row>
    <row r="200" spans="2:15" ht="14.25" customHeight="1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21"/>
      <c r="O200" s="21"/>
    </row>
    <row r="201" spans="2:15" ht="14.25" customHeight="1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21"/>
      <c r="O201" s="21"/>
    </row>
    <row r="202" spans="2:15" ht="14.25" customHeight="1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21"/>
      <c r="O202" s="21"/>
    </row>
    <row r="203" spans="2:15" ht="14.25" customHeight="1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21"/>
      <c r="O203" s="21"/>
    </row>
    <row r="204" spans="2:15" ht="14.25" customHeight="1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21"/>
      <c r="O204" s="21"/>
    </row>
    <row r="205" spans="2:15" ht="14.25" customHeight="1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21"/>
      <c r="O205" s="21"/>
    </row>
    <row r="206" spans="2:15" ht="14.25" customHeight="1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21"/>
      <c r="O206" s="21"/>
    </row>
    <row r="207" spans="2:15" ht="14.25" customHeight="1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21"/>
      <c r="O207" s="21"/>
    </row>
    <row r="208" spans="2:15" ht="14.25" customHeight="1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21"/>
      <c r="O208" s="21"/>
    </row>
    <row r="209" spans="2:15" ht="14.25" customHeight="1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21"/>
      <c r="O209" s="21"/>
    </row>
    <row r="210" spans="2:15" ht="14.25" customHeight="1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21"/>
      <c r="O210" s="21"/>
    </row>
    <row r="211" spans="2:15" ht="14.25" customHeight="1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21"/>
      <c r="O211" s="21"/>
    </row>
    <row r="212" spans="2:15" ht="14.25" customHeight="1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21"/>
      <c r="O212" s="21"/>
    </row>
    <row r="213" spans="2:15" ht="14.25" customHeight="1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21"/>
      <c r="O213" s="21"/>
    </row>
    <row r="214" spans="2:15" ht="14.25" customHeight="1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21"/>
      <c r="O214" s="21"/>
    </row>
    <row r="215" spans="2:15" ht="14.25" customHeight="1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21"/>
      <c r="O215" s="21"/>
    </row>
    <row r="216" spans="2:15" ht="14.25" customHeight="1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21"/>
      <c r="O216" s="21"/>
    </row>
    <row r="217" spans="2:15" ht="14.25" customHeight="1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21"/>
      <c r="O217" s="21"/>
    </row>
    <row r="218" spans="2:15" ht="14.25" customHeight="1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21"/>
      <c r="O218" s="21"/>
    </row>
    <row r="219" spans="2:15" ht="14.25" customHeight="1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21"/>
      <c r="O219" s="21"/>
    </row>
    <row r="220" spans="2:15" ht="14.25" customHeight="1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21"/>
      <c r="O220" s="21"/>
    </row>
    <row r="221" spans="2:15" ht="14.25" customHeight="1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21"/>
      <c r="O221" s="21"/>
    </row>
    <row r="222" spans="2:15" ht="14.25" customHeight="1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21"/>
      <c r="O222" s="21"/>
    </row>
    <row r="223" spans="2:15" ht="14.25" customHeight="1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21"/>
      <c r="O223" s="21"/>
    </row>
    <row r="224" spans="2:15" ht="14.25" customHeight="1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21"/>
      <c r="O224" s="21"/>
    </row>
    <row r="225" spans="2:15" ht="14.25" customHeight="1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21"/>
      <c r="O225" s="21"/>
    </row>
    <row r="226" spans="2:15" ht="14.25" customHeight="1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21"/>
      <c r="O226" s="21"/>
    </row>
    <row r="227" spans="2:15" ht="14.25" customHeight="1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21"/>
      <c r="O227" s="21"/>
    </row>
    <row r="228" spans="2:15" ht="14.25" customHeight="1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21"/>
      <c r="O228" s="21"/>
    </row>
    <row r="229" spans="2:15" ht="14.25" customHeight="1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21"/>
      <c r="O229" s="21"/>
    </row>
    <row r="230" spans="2:15" ht="14.25" customHeight="1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21"/>
      <c r="O230" s="21"/>
    </row>
    <row r="231" spans="2:15" ht="14.25" customHeight="1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21"/>
      <c r="O231" s="21"/>
    </row>
    <row r="232" spans="2:15" ht="14.25" customHeight="1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21"/>
      <c r="O232" s="21"/>
    </row>
    <row r="233" spans="2:15" ht="14.25" customHeight="1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21"/>
      <c r="O233" s="21"/>
    </row>
    <row r="234" spans="2:15" ht="14.25" customHeight="1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21"/>
      <c r="O234" s="21"/>
    </row>
    <row r="235" spans="2:15" ht="14.25" customHeight="1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21"/>
      <c r="O235" s="21"/>
    </row>
    <row r="236" spans="2:15" ht="14.25" customHeight="1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21"/>
      <c r="O236" s="21"/>
    </row>
    <row r="237" spans="2:15" ht="14.25" customHeight="1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21"/>
      <c r="O237" s="21"/>
    </row>
    <row r="238" spans="2:15" ht="14.25" customHeight="1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21"/>
      <c r="O238" s="21"/>
    </row>
    <row r="239" spans="2:15" ht="14.25" customHeight="1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21"/>
      <c r="O239" s="21"/>
    </row>
    <row r="240" spans="2:15" ht="14.25" customHeight="1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21"/>
      <c r="O240" s="21"/>
    </row>
    <row r="241" spans="2:15" ht="14.25" customHeight="1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21"/>
      <c r="O241" s="21"/>
    </row>
    <row r="242" spans="2:15" ht="14.25" customHeight="1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21"/>
      <c r="O242" s="21"/>
    </row>
    <row r="243" spans="2:15" ht="14.25" customHeight="1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21"/>
      <c r="O243" s="21"/>
    </row>
    <row r="244" spans="2:15" ht="14.25" customHeight="1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21"/>
      <c r="O244" s="21"/>
    </row>
    <row r="245" spans="2:15" ht="14.25" customHeight="1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21"/>
      <c r="O245" s="21"/>
    </row>
    <row r="246" spans="2:15" ht="14.25" customHeight="1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21"/>
      <c r="O246" s="21"/>
    </row>
    <row r="247" spans="2:15" ht="14.25" customHeight="1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21"/>
      <c r="O247" s="21"/>
    </row>
    <row r="248" spans="2:15" ht="14.25" customHeight="1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21"/>
      <c r="O248" s="21"/>
    </row>
    <row r="249" spans="2:15" ht="14.25" customHeight="1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21"/>
      <c r="O249" s="21"/>
    </row>
    <row r="250" spans="2:15" ht="14.25" customHeight="1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21"/>
      <c r="O250" s="21"/>
    </row>
    <row r="251" spans="2:15" ht="14.25" customHeight="1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21"/>
      <c r="O251" s="21"/>
    </row>
    <row r="252" spans="2:15" ht="14.25" customHeight="1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21"/>
      <c r="O252" s="21"/>
    </row>
    <row r="253" spans="2:15" ht="14.25" customHeight="1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21"/>
      <c r="O253" s="21"/>
    </row>
    <row r="254" spans="2:15" ht="14.25" customHeight="1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21"/>
      <c r="O254" s="21"/>
    </row>
    <row r="255" spans="2:15" ht="14.25" customHeight="1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21"/>
      <c r="O255" s="21"/>
    </row>
    <row r="256" spans="2:15" ht="14.25" customHeight="1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21"/>
      <c r="O256" s="21"/>
    </row>
    <row r="257" spans="2:15" ht="14.25" customHeight="1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21"/>
      <c r="O257" s="21"/>
    </row>
    <row r="258" spans="2:15" ht="14.25" customHeight="1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21"/>
      <c r="O258" s="21"/>
    </row>
    <row r="259" spans="2:15" ht="14.25" customHeight="1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21"/>
      <c r="O259" s="21"/>
    </row>
    <row r="260" spans="2:15" ht="14.25" customHeight="1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21"/>
      <c r="O260" s="21"/>
    </row>
    <row r="261" spans="2:15" ht="14.25" customHeight="1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21"/>
      <c r="O261" s="21"/>
    </row>
    <row r="262" spans="2:15" ht="14.25" customHeight="1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21"/>
      <c r="O262" s="21"/>
    </row>
    <row r="263" spans="2:15" ht="14.25" customHeight="1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21"/>
      <c r="O263" s="21"/>
    </row>
    <row r="264" spans="2:15" ht="14.25" customHeight="1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21"/>
      <c r="O264" s="21"/>
    </row>
    <row r="265" spans="2:15" ht="14.25" customHeight="1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21"/>
      <c r="O265" s="21"/>
    </row>
    <row r="266" spans="2:15" ht="14.25" customHeight="1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21"/>
      <c r="O266" s="21"/>
    </row>
    <row r="267" spans="2:15" ht="14.25" customHeight="1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21"/>
      <c r="O267" s="21"/>
    </row>
    <row r="268" spans="2:15" ht="14.25" customHeight="1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21"/>
      <c r="O268" s="21"/>
    </row>
    <row r="269" spans="2:15" ht="14.25" customHeight="1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21"/>
      <c r="O269" s="21"/>
    </row>
    <row r="270" spans="2:15" ht="14.25" customHeight="1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21"/>
      <c r="O270" s="21"/>
    </row>
    <row r="271" spans="2:15" ht="14.25" customHeight="1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21"/>
      <c r="O271" s="21"/>
    </row>
    <row r="272" spans="2:15" ht="14.25" customHeight="1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21"/>
      <c r="O272" s="21"/>
    </row>
    <row r="273" spans="2:15" ht="14.25" customHeight="1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21"/>
      <c r="O273" s="21"/>
    </row>
    <row r="274" spans="2:15" ht="14.25" customHeight="1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21"/>
      <c r="O274" s="21"/>
    </row>
    <row r="275" spans="2:15" ht="14.25" customHeight="1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21"/>
      <c r="O275" s="21"/>
    </row>
    <row r="276" spans="2:15" ht="14.25" customHeight="1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21"/>
      <c r="O276" s="21"/>
    </row>
    <row r="277" spans="2:15" ht="14.25" customHeight="1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21"/>
      <c r="O277" s="21"/>
    </row>
    <row r="278" spans="2:15" ht="14.25" customHeight="1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21"/>
      <c r="O278" s="21"/>
    </row>
    <row r="279" spans="2:15" ht="14.25" customHeight="1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21"/>
      <c r="O279" s="21"/>
    </row>
    <row r="280" spans="2:15" ht="14.25" customHeight="1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21"/>
      <c r="O280" s="21"/>
    </row>
    <row r="281" spans="2:15" ht="14.25" customHeight="1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21"/>
      <c r="O281" s="21"/>
    </row>
    <row r="282" spans="2:15" ht="14.25" customHeight="1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21"/>
      <c r="O282" s="21"/>
    </row>
    <row r="283" spans="2:15" ht="14.25" customHeight="1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21"/>
      <c r="O283" s="21"/>
    </row>
    <row r="284" spans="2:15" ht="14.25" customHeight="1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21"/>
      <c r="O284" s="21"/>
    </row>
    <row r="285" spans="2:15" ht="14.25" customHeight="1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21"/>
      <c r="O285" s="21"/>
    </row>
    <row r="286" spans="2:15" ht="14.25" customHeight="1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21"/>
      <c r="O286" s="21"/>
    </row>
    <row r="287" spans="2:15" ht="14.25" customHeight="1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21"/>
      <c r="O287" s="21"/>
    </row>
    <row r="288" spans="2:15" ht="14.25" customHeight="1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21"/>
      <c r="O288" s="21"/>
    </row>
    <row r="289" spans="2:15" ht="14.25" customHeight="1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21"/>
      <c r="O289" s="21"/>
    </row>
    <row r="290" spans="2:15" ht="14.25" customHeight="1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21"/>
      <c r="O290" s="21"/>
    </row>
    <row r="291" spans="2:15" ht="14.25" customHeight="1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21"/>
      <c r="O291" s="21"/>
    </row>
    <row r="292" spans="2:15" ht="14.25" customHeight="1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21"/>
      <c r="O292" s="21"/>
    </row>
    <row r="293" spans="2:15" ht="14.25" customHeight="1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21"/>
      <c r="O293" s="21"/>
    </row>
    <row r="294" spans="2:15" ht="14.25" customHeight="1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21"/>
      <c r="O294" s="21"/>
    </row>
    <row r="295" spans="2:15" ht="14.25" customHeight="1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21"/>
      <c r="O295" s="21"/>
    </row>
    <row r="296" spans="2:15" ht="14.25" customHeight="1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21"/>
      <c r="O296" s="21"/>
    </row>
    <row r="297" spans="2:15" ht="14.25" customHeight="1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21"/>
      <c r="O297" s="21"/>
    </row>
    <row r="298" spans="2:15" ht="14.25" customHeight="1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21"/>
      <c r="O298" s="21"/>
    </row>
    <row r="299" spans="2:15" ht="14.25" customHeight="1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21"/>
      <c r="O299" s="21"/>
    </row>
    <row r="300" spans="2:15" ht="14.25" customHeight="1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21"/>
      <c r="O300" s="21"/>
    </row>
    <row r="301" spans="2:15" ht="14.25" customHeight="1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21"/>
      <c r="O301" s="21"/>
    </row>
    <row r="302" spans="2:15" ht="14.25" customHeight="1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21"/>
      <c r="O302" s="21"/>
    </row>
    <row r="303" spans="2:15" ht="14.25" customHeight="1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21"/>
      <c r="O303" s="21"/>
    </row>
    <row r="304" spans="2:15" ht="14.25" customHeight="1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21"/>
      <c r="O304" s="21"/>
    </row>
    <row r="305" spans="2:15" ht="14.25" customHeight="1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21"/>
      <c r="O305" s="21"/>
    </row>
    <row r="306" spans="2:15" ht="14.25" customHeight="1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21"/>
      <c r="O306" s="21"/>
    </row>
    <row r="307" spans="2:15" ht="14.25" customHeight="1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21"/>
      <c r="O307" s="21"/>
    </row>
    <row r="308" spans="2:15" ht="14.25" customHeight="1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21"/>
      <c r="O308" s="21"/>
    </row>
    <row r="309" spans="2:15" ht="14.25" customHeight="1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21"/>
      <c r="O309" s="21"/>
    </row>
    <row r="310" spans="2:15" ht="14.25" customHeight="1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21"/>
      <c r="O310" s="21"/>
    </row>
    <row r="311" spans="2:15" ht="14.25" customHeight="1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21"/>
      <c r="O311" s="21"/>
    </row>
    <row r="312" spans="2:15" ht="14.25" customHeight="1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21"/>
      <c r="O312" s="21"/>
    </row>
    <row r="313" spans="2:15" ht="14.25" customHeight="1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21"/>
      <c r="O313" s="21"/>
    </row>
    <row r="314" spans="2:15" ht="14.25" customHeight="1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21"/>
      <c r="O314" s="21"/>
    </row>
    <row r="315" spans="2:15" ht="14.25" customHeight="1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21"/>
      <c r="O315" s="21"/>
    </row>
    <row r="316" spans="2:15" ht="14.25" customHeight="1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21"/>
      <c r="O316" s="21"/>
    </row>
    <row r="317" spans="2:15" ht="14.25" customHeight="1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21"/>
      <c r="O317" s="21"/>
    </row>
    <row r="318" spans="2:15" ht="14.25" customHeight="1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21"/>
      <c r="O318" s="21"/>
    </row>
    <row r="319" spans="2:15" ht="14.25" customHeight="1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21"/>
      <c r="O319" s="21"/>
    </row>
    <row r="320" spans="2:15" ht="14.25" customHeight="1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21"/>
      <c r="O320" s="21"/>
    </row>
    <row r="321" spans="2:15" ht="14.25" customHeight="1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21"/>
      <c r="O321" s="21"/>
    </row>
    <row r="322" spans="2:15" ht="14.25" customHeight="1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21"/>
      <c r="O322" s="21"/>
    </row>
    <row r="323" spans="2:15" ht="14.25" customHeight="1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21"/>
      <c r="O323" s="21"/>
    </row>
    <row r="324" spans="2:15" ht="14.25" customHeight="1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21"/>
      <c r="O324" s="21"/>
    </row>
    <row r="325" spans="2:15" ht="14.25" customHeight="1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21"/>
      <c r="O325" s="21"/>
    </row>
    <row r="326" spans="2:15" ht="14.25" customHeight="1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21"/>
      <c r="O326" s="21"/>
    </row>
    <row r="327" spans="2:15" ht="14.25" customHeight="1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21"/>
      <c r="O327" s="21"/>
    </row>
    <row r="328" spans="2:15" ht="14.25" customHeight="1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21"/>
      <c r="O328" s="21"/>
    </row>
    <row r="329" spans="2:15" ht="14.25" customHeight="1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21"/>
      <c r="O329" s="21"/>
    </row>
    <row r="330" spans="2:15" ht="14.25" customHeight="1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21"/>
      <c r="O330" s="21"/>
    </row>
    <row r="331" spans="2:15" ht="14.25" customHeight="1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21"/>
      <c r="O331" s="21"/>
    </row>
    <row r="332" spans="2:15" ht="14.25" customHeight="1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21"/>
      <c r="O332" s="21"/>
    </row>
    <row r="333" spans="2:15" ht="14.25" customHeight="1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21"/>
      <c r="O333" s="21"/>
    </row>
    <row r="334" spans="2:15" ht="14.25" customHeight="1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21"/>
      <c r="O334" s="21"/>
    </row>
    <row r="335" spans="2:15" ht="14.25" customHeight="1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21"/>
      <c r="O335" s="21"/>
    </row>
    <row r="336" spans="2:15" ht="14.25" customHeight="1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21"/>
      <c r="O336" s="21"/>
    </row>
    <row r="337" spans="2:15" ht="14.25" customHeight="1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21"/>
      <c r="O337" s="21"/>
    </row>
    <row r="338" spans="2:15" ht="14.25" customHeight="1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21"/>
      <c r="O338" s="21"/>
    </row>
    <row r="339" spans="2:15" ht="14.25" customHeight="1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21"/>
      <c r="O339" s="21"/>
    </row>
    <row r="340" spans="2:15" ht="14.25" customHeight="1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21"/>
      <c r="O340" s="21"/>
    </row>
    <row r="341" spans="2:15" ht="14.25" customHeight="1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21"/>
      <c r="O341" s="21"/>
    </row>
    <row r="342" spans="2:15" ht="14.25" customHeight="1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21"/>
      <c r="O342" s="21"/>
    </row>
    <row r="343" spans="2:15" ht="14.25" customHeight="1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21"/>
      <c r="O343" s="21"/>
    </row>
    <row r="344" spans="2:15" ht="14.25" customHeight="1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21"/>
      <c r="O344" s="21"/>
    </row>
    <row r="345" spans="2:15" ht="14.25" customHeight="1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21"/>
      <c r="O345" s="21"/>
    </row>
    <row r="346" spans="2:15" ht="14.25" customHeight="1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21"/>
      <c r="O346" s="21"/>
    </row>
    <row r="347" spans="2:15" ht="14.25" customHeight="1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21"/>
      <c r="O347" s="21"/>
    </row>
    <row r="348" spans="2:15" ht="14.25" customHeight="1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21"/>
      <c r="O348" s="21"/>
    </row>
    <row r="349" spans="2:15" ht="14.25" customHeight="1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21"/>
      <c r="O349" s="21"/>
    </row>
    <row r="350" spans="2:15" ht="14.25" customHeight="1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21"/>
      <c r="O350" s="21"/>
    </row>
    <row r="351" spans="2:15" ht="14.25" customHeight="1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21"/>
      <c r="O351" s="21"/>
    </row>
    <row r="352" spans="2:15" ht="14.25" customHeight="1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21"/>
      <c r="O352" s="21"/>
    </row>
    <row r="353" spans="2:15" ht="14.25" customHeight="1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21"/>
      <c r="O353" s="21"/>
    </row>
    <row r="354" spans="2:15" ht="14.25" customHeight="1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21"/>
      <c r="O354" s="21"/>
    </row>
    <row r="355" spans="2:15" ht="14.25" customHeight="1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21"/>
      <c r="O355" s="21"/>
    </row>
    <row r="356" spans="2:15" ht="14.25" customHeight="1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21"/>
      <c r="O356" s="21"/>
    </row>
    <row r="357" spans="2:15" ht="14.25" customHeight="1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21"/>
      <c r="O357" s="21"/>
    </row>
    <row r="358" spans="2:15" ht="14.25" customHeight="1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21"/>
      <c r="O358" s="21"/>
    </row>
    <row r="359" spans="2:15" ht="14.25" customHeight="1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21"/>
      <c r="O359" s="21"/>
    </row>
    <row r="360" spans="2:15" ht="14.25" customHeight="1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21"/>
      <c r="O360" s="21"/>
    </row>
    <row r="361" spans="2:15" ht="14.25" customHeight="1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21"/>
      <c r="O361" s="21"/>
    </row>
    <row r="362" spans="2:15" ht="14.25" customHeight="1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21"/>
      <c r="O362" s="21"/>
    </row>
    <row r="363" spans="2:15" ht="14.25" customHeight="1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21"/>
      <c r="O363" s="21"/>
    </row>
    <row r="364" spans="2:15" ht="14.25" customHeight="1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21"/>
      <c r="O364" s="21"/>
    </row>
    <row r="365" spans="2:15" ht="14.25" customHeight="1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21"/>
      <c r="O365" s="21"/>
    </row>
    <row r="366" spans="2:15" ht="14.25" customHeight="1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21"/>
      <c r="O366" s="21"/>
    </row>
    <row r="367" spans="2:15" ht="14.25" customHeight="1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21"/>
      <c r="O367" s="21"/>
    </row>
    <row r="368" spans="2:15" ht="14.25" customHeight="1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21"/>
      <c r="O368" s="21"/>
    </row>
    <row r="369" spans="2:15" ht="14.25" customHeight="1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21"/>
      <c r="O369" s="21"/>
    </row>
    <row r="370" spans="2:15" ht="14.25" customHeight="1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21"/>
      <c r="O370" s="21"/>
    </row>
    <row r="371" spans="2:15" ht="14.25" customHeight="1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21"/>
      <c r="O371" s="21"/>
    </row>
    <row r="372" spans="2:15" ht="14.25" customHeight="1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21"/>
      <c r="O372" s="21"/>
    </row>
    <row r="373" spans="2:15" ht="14.25" customHeight="1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21"/>
      <c r="O373" s="21"/>
    </row>
    <row r="374" spans="2:15" ht="14.25" customHeight="1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21"/>
      <c r="O374" s="21"/>
    </row>
    <row r="375" spans="2:15" ht="14.25" customHeight="1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21"/>
      <c r="O375" s="21"/>
    </row>
    <row r="376" spans="2:15" ht="14.25" customHeight="1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21"/>
      <c r="O376" s="21"/>
    </row>
    <row r="377" spans="2:15" ht="14.25" customHeight="1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21"/>
      <c r="O377" s="21"/>
    </row>
    <row r="378" spans="2:15" ht="14.25" customHeight="1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21"/>
      <c r="O378" s="21"/>
    </row>
    <row r="379" spans="2:15" ht="14.25" customHeight="1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21"/>
      <c r="O379" s="21"/>
    </row>
    <row r="380" spans="2:15" ht="14.25" customHeight="1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21"/>
      <c r="O380" s="21"/>
    </row>
    <row r="381" spans="2:15" ht="14.25" customHeight="1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21"/>
      <c r="O381" s="21"/>
    </row>
    <row r="382" spans="2:15" ht="14.25" customHeight="1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21"/>
      <c r="O382" s="21"/>
    </row>
    <row r="383" spans="2:15" ht="14.25" customHeight="1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21"/>
      <c r="O383" s="21"/>
    </row>
    <row r="384" spans="2:15" ht="14.25" customHeight="1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21"/>
      <c r="O384" s="21"/>
    </row>
    <row r="385" spans="2:15" ht="14.25" customHeight="1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21"/>
      <c r="O385" s="21"/>
    </row>
    <row r="386" spans="2:15" ht="14.25" customHeight="1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21"/>
      <c r="O386" s="21"/>
    </row>
    <row r="387" spans="2:15" ht="14.25" customHeight="1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21"/>
      <c r="O387" s="21"/>
    </row>
    <row r="388" spans="2:15" ht="14.25" customHeight="1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21"/>
      <c r="O388" s="21"/>
    </row>
    <row r="389" spans="2:15" ht="14.25" customHeight="1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21"/>
      <c r="O389" s="21"/>
    </row>
    <row r="390" spans="2:15" ht="14.25" customHeight="1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21"/>
      <c r="O390" s="21"/>
    </row>
    <row r="391" spans="2:15" ht="14.25" customHeight="1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21"/>
      <c r="O391" s="21"/>
    </row>
    <row r="392" spans="2:15" ht="14.25" customHeight="1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21"/>
      <c r="O392" s="21"/>
    </row>
    <row r="393" spans="2:15" ht="14.25" customHeight="1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21"/>
      <c r="O393" s="21"/>
    </row>
    <row r="394" spans="2:15" ht="14.25" customHeight="1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21"/>
      <c r="O394" s="21"/>
    </row>
    <row r="395" spans="2:15" ht="14.25" customHeight="1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21"/>
      <c r="O395" s="21"/>
    </row>
    <row r="396" spans="2:15" ht="14.25" customHeight="1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21"/>
      <c r="O396" s="21"/>
    </row>
    <row r="397" spans="2:15" ht="14.25" customHeight="1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21"/>
      <c r="O397" s="21"/>
    </row>
    <row r="398" spans="2:15" ht="14.25" customHeight="1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21"/>
      <c r="O398" s="21"/>
    </row>
    <row r="399" spans="2:15" ht="14.25" customHeight="1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21"/>
      <c r="O399" s="21"/>
    </row>
    <row r="400" spans="2:15" ht="14.25" customHeight="1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21"/>
      <c r="O400" s="21"/>
    </row>
    <row r="401" spans="2:15" ht="14.25" customHeight="1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21"/>
      <c r="O401" s="21"/>
    </row>
    <row r="402" spans="2:15" ht="14.25" customHeight="1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21"/>
      <c r="O402" s="21"/>
    </row>
    <row r="403" spans="2:15" ht="14.25" customHeight="1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21"/>
      <c r="O403" s="21"/>
    </row>
    <row r="404" spans="2:15" ht="14.25" customHeight="1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21"/>
      <c r="O404" s="21"/>
    </row>
    <row r="405" spans="2:15" ht="14.25" customHeight="1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21"/>
      <c r="O405" s="21"/>
    </row>
    <row r="406" spans="2:15" ht="14.25" customHeight="1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21"/>
      <c r="O406" s="21"/>
    </row>
    <row r="407" spans="2:15" ht="14.25" customHeight="1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21"/>
      <c r="O407" s="21"/>
    </row>
    <row r="408" spans="2:15" ht="14.25" customHeight="1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21"/>
      <c r="O408" s="21"/>
    </row>
    <row r="409" spans="2:15" ht="14.25" customHeight="1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21"/>
      <c r="O409" s="21"/>
    </row>
    <row r="410" spans="2:15" ht="14.25" customHeight="1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21"/>
      <c r="O410" s="21"/>
    </row>
    <row r="411" spans="2:15" ht="14.25" customHeight="1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21"/>
      <c r="O411" s="21"/>
    </row>
    <row r="412" spans="2:15" ht="14.25" customHeight="1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21"/>
      <c r="O412" s="21"/>
    </row>
    <row r="413" spans="2:15" ht="14.25" customHeight="1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21"/>
      <c r="O413" s="21"/>
    </row>
    <row r="414" spans="2:15" ht="14.25" customHeight="1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21"/>
      <c r="O414" s="21"/>
    </row>
    <row r="415" spans="2:15" ht="14.25" customHeight="1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21"/>
      <c r="O415" s="21"/>
    </row>
    <row r="416" spans="2:15" ht="14.25" customHeight="1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21"/>
      <c r="O416" s="21"/>
    </row>
    <row r="417" spans="2:15" ht="14.25" customHeight="1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21"/>
      <c r="O417" s="21"/>
    </row>
    <row r="418" spans="2:15" ht="14.25" customHeight="1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21"/>
      <c r="O418" s="21"/>
    </row>
    <row r="419" spans="2:15" ht="14.25" customHeight="1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21"/>
      <c r="O419" s="21"/>
    </row>
    <row r="420" spans="2:15" ht="14.25" customHeight="1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21"/>
      <c r="O420" s="21"/>
    </row>
    <row r="421" spans="2:15" ht="14.25" customHeight="1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21"/>
      <c r="O421" s="21"/>
    </row>
    <row r="422" spans="2:15" ht="14.25" customHeight="1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21"/>
      <c r="O422" s="21"/>
    </row>
    <row r="423" spans="2:15" ht="14.25" customHeight="1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21"/>
      <c r="O423" s="21"/>
    </row>
    <row r="424" spans="2:15" ht="14.25" customHeight="1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21"/>
      <c r="O424" s="21"/>
    </row>
    <row r="425" spans="2:15" ht="14.25" customHeight="1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21"/>
      <c r="O425" s="21"/>
    </row>
    <row r="426" spans="2:15" ht="14.25" customHeight="1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21"/>
      <c r="O426" s="21"/>
    </row>
    <row r="427" spans="2:15" ht="14.25" customHeight="1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21"/>
      <c r="O427" s="21"/>
    </row>
    <row r="428" spans="2:15" ht="14.25" customHeight="1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21"/>
      <c r="O428" s="21"/>
    </row>
    <row r="429" spans="2:15" ht="14.25" customHeight="1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21"/>
      <c r="O429" s="21"/>
    </row>
    <row r="430" spans="2:15" ht="14.25" customHeight="1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21"/>
      <c r="O430" s="21"/>
    </row>
    <row r="431" spans="2:15" ht="14.25" customHeight="1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21"/>
      <c r="O431" s="21"/>
    </row>
    <row r="432" spans="2:15" ht="14.25" customHeight="1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21"/>
      <c r="O432" s="21"/>
    </row>
    <row r="433" spans="2:15" ht="14.25" customHeight="1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21"/>
      <c r="O433" s="21"/>
    </row>
    <row r="434" spans="2:15" ht="14.25" customHeight="1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21"/>
      <c r="O434" s="21"/>
    </row>
    <row r="435" spans="2:15" ht="14.25" customHeight="1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21"/>
      <c r="O435" s="21"/>
    </row>
    <row r="436" spans="2:15" ht="14.25" customHeight="1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21"/>
      <c r="O436" s="21"/>
    </row>
    <row r="437" spans="2:15" ht="14.25" customHeight="1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21"/>
      <c r="O437" s="21"/>
    </row>
    <row r="438" spans="2:15" ht="14.25" customHeight="1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21"/>
      <c r="O438" s="21"/>
    </row>
    <row r="439" spans="2:15" ht="14.25" customHeight="1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21"/>
      <c r="O439" s="21"/>
    </row>
    <row r="440" spans="2:15" ht="14.25" customHeight="1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21"/>
      <c r="O440" s="21"/>
    </row>
    <row r="441" spans="2:15" ht="14.25" customHeight="1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21"/>
      <c r="O441" s="21"/>
    </row>
    <row r="442" spans="2:15" ht="14.25" customHeight="1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21"/>
      <c r="O442" s="21"/>
    </row>
    <row r="443" spans="2:15" ht="14.25" customHeight="1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21"/>
      <c r="O443" s="21"/>
    </row>
    <row r="444" spans="2:15" ht="14.25" customHeight="1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21"/>
      <c r="O444" s="21"/>
    </row>
    <row r="445" spans="2:15" ht="14.25" customHeight="1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21"/>
      <c r="O445" s="21"/>
    </row>
    <row r="446" spans="2:15" ht="14.25" customHeight="1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21"/>
      <c r="O446" s="21"/>
    </row>
    <row r="447" spans="2:15" ht="14.25" customHeight="1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21"/>
      <c r="O447" s="21"/>
    </row>
    <row r="448" spans="2:15" ht="14.25" customHeight="1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21"/>
      <c r="O448" s="21"/>
    </row>
    <row r="449" spans="2:15" ht="14.25" customHeight="1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21"/>
      <c r="O449" s="21"/>
    </row>
    <row r="450" spans="2:15" ht="14.25" customHeight="1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21"/>
      <c r="O450" s="21"/>
    </row>
    <row r="451" spans="2:15" ht="14.25" customHeight="1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21"/>
      <c r="O451" s="21"/>
    </row>
    <row r="452" spans="2:15" ht="14.25" customHeight="1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21"/>
      <c r="O452" s="21"/>
    </row>
    <row r="453" spans="2:15" ht="14.25" customHeight="1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21"/>
      <c r="O453" s="21"/>
    </row>
    <row r="454" spans="2:15" ht="14.25" customHeight="1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21"/>
      <c r="O454" s="21"/>
    </row>
    <row r="455" spans="2:15" ht="14.25" customHeight="1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21"/>
      <c r="O455" s="21"/>
    </row>
    <row r="456" spans="2:15" ht="14.25" customHeight="1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21"/>
      <c r="O456" s="21"/>
    </row>
    <row r="457" spans="2:15" ht="14.25" customHeight="1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21"/>
      <c r="O457" s="21"/>
    </row>
    <row r="458" spans="2:15" ht="14.25" customHeight="1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21"/>
      <c r="O458" s="21"/>
    </row>
    <row r="459" spans="2:15" ht="14.25" customHeight="1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21"/>
      <c r="O459" s="21"/>
    </row>
    <row r="460" spans="2:15" ht="14.25" customHeight="1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21"/>
      <c r="O460" s="21"/>
    </row>
    <row r="461" spans="2:15" ht="14.25" customHeight="1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21"/>
      <c r="O461" s="21"/>
    </row>
    <row r="462" spans="2:15" ht="14.25" customHeight="1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21"/>
      <c r="O462" s="21"/>
    </row>
    <row r="463" spans="2:15" ht="14.25" customHeight="1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21"/>
      <c r="O463" s="21"/>
    </row>
    <row r="464" spans="2:15" ht="14.25" customHeight="1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21"/>
      <c r="O464" s="21"/>
    </row>
    <row r="465" spans="2:15" ht="14.25" customHeight="1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21"/>
      <c r="O465" s="21"/>
    </row>
    <row r="466" spans="2:15" ht="14.25" customHeight="1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21"/>
      <c r="O466" s="21"/>
    </row>
    <row r="467" spans="2:15" ht="14.25" customHeight="1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21"/>
      <c r="O467" s="21"/>
    </row>
    <row r="468" spans="2:15" ht="14.25" customHeight="1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21"/>
      <c r="O468" s="21"/>
    </row>
    <row r="469" spans="2:15" ht="14.25" customHeight="1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21"/>
      <c r="O469" s="21"/>
    </row>
    <row r="470" spans="2:15" ht="14.25" customHeight="1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21"/>
      <c r="O470" s="21"/>
    </row>
    <row r="471" spans="2:15" ht="14.25" customHeight="1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21"/>
      <c r="O471" s="21"/>
    </row>
    <row r="472" spans="2:15" ht="14.25" customHeight="1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21"/>
      <c r="O472" s="21"/>
    </row>
    <row r="473" spans="2:15" ht="14.25" customHeight="1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21"/>
      <c r="O473" s="21"/>
    </row>
    <row r="474" spans="2:15" ht="14.25" customHeight="1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21"/>
      <c r="O474" s="21"/>
    </row>
    <row r="475" spans="2:15" ht="14.25" customHeight="1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21"/>
      <c r="O475" s="21"/>
    </row>
    <row r="476" spans="2:15" ht="14.25" customHeight="1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21"/>
      <c r="O476" s="21"/>
    </row>
    <row r="477" spans="2:15" ht="14.25" customHeight="1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21"/>
      <c r="O477" s="21"/>
    </row>
    <row r="478" spans="2:15" ht="14.25" customHeight="1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21"/>
      <c r="O478" s="21"/>
    </row>
    <row r="479" spans="2:15" ht="14.25" customHeight="1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21"/>
      <c r="O479" s="21"/>
    </row>
    <row r="480" spans="2:15" ht="14.25" customHeight="1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21"/>
      <c r="O480" s="21"/>
    </row>
    <row r="481" spans="2:15" ht="14.25" customHeight="1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21"/>
      <c r="O481" s="21"/>
    </row>
    <row r="482" spans="2:15" ht="14.25" customHeight="1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21"/>
      <c r="O482" s="21"/>
    </row>
    <row r="483" spans="2:15" ht="14.25" customHeight="1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21"/>
      <c r="O483" s="21"/>
    </row>
    <row r="484" spans="2:15" ht="14.25" customHeight="1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21"/>
      <c r="O484" s="21"/>
    </row>
    <row r="485" spans="2:15" ht="14.25" customHeight="1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21"/>
      <c r="O485" s="21"/>
    </row>
    <row r="486" spans="2:15" ht="14.25" customHeight="1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21"/>
      <c r="O486" s="21"/>
    </row>
    <row r="487" spans="2:15" ht="14.25" customHeight="1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21"/>
      <c r="O487" s="21"/>
    </row>
    <row r="488" spans="2:15" ht="14.25" customHeight="1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21"/>
      <c r="O488" s="21"/>
    </row>
    <row r="489" spans="2:15" ht="14.25" customHeight="1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21"/>
      <c r="O489" s="21"/>
    </row>
    <row r="490" spans="2:15" ht="14.25" customHeight="1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21"/>
      <c r="O490" s="21"/>
    </row>
    <row r="491" spans="2:15" ht="14.25" customHeight="1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21"/>
      <c r="O491" s="21"/>
    </row>
    <row r="492" spans="2:15" ht="14.25" customHeight="1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21"/>
      <c r="O492" s="21"/>
    </row>
    <row r="493" spans="2:15" ht="14.25" customHeight="1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21"/>
      <c r="O493" s="21"/>
    </row>
    <row r="494" spans="2:15" ht="14.25" customHeight="1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21"/>
      <c r="O494" s="21"/>
    </row>
    <row r="495" spans="2:15" ht="14.25" customHeight="1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21"/>
      <c r="O495" s="21"/>
    </row>
    <row r="496" spans="2:15" ht="14.25" customHeight="1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21"/>
      <c r="O496" s="21"/>
    </row>
    <row r="497" spans="2:15" ht="14.25" customHeight="1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21"/>
      <c r="O497" s="21"/>
    </row>
    <row r="498" spans="2:15" ht="14.25" customHeight="1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21"/>
      <c r="O498" s="21"/>
    </row>
    <row r="499" spans="2:15" ht="14.25" customHeight="1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21"/>
      <c r="O499" s="21"/>
    </row>
    <row r="500" spans="2:15" ht="14.25" customHeight="1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21"/>
      <c r="O500" s="21"/>
    </row>
    <row r="501" spans="2:15" ht="14.25" customHeight="1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21"/>
      <c r="O501" s="21"/>
    </row>
    <row r="502" spans="2:15" ht="14.25" customHeight="1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21"/>
      <c r="O502" s="21"/>
    </row>
    <row r="503" spans="2:15" ht="14.25" customHeight="1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21"/>
      <c r="O503" s="21"/>
    </row>
    <row r="504" spans="2:15" ht="14.25" customHeight="1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21"/>
      <c r="O504" s="21"/>
    </row>
    <row r="505" spans="2:15" ht="14.25" customHeight="1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21"/>
      <c r="O505" s="21"/>
    </row>
    <row r="506" spans="2:15" ht="14.25" customHeight="1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21"/>
      <c r="O506" s="21"/>
    </row>
    <row r="507" spans="2:15" ht="14.25" customHeight="1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21"/>
      <c r="O507" s="21"/>
    </row>
    <row r="508" spans="2:15" ht="14.25" customHeight="1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21"/>
      <c r="O508" s="21"/>
    </row>
    <row r="509" spans="2:15" ht="14.25" customHeight="1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21"/>
      <c r="O509" s="21"/>
    </row>
    <row r="510" spans="2:15" ht="14.25" customHeight="1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21"/>
      <c r="O510" s="21"/>
    </row>
    <row r="511" spans="2:15" ht="14.25" customHeight="1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21"/>
      <c r="O511" s="21"/>
    </row>
    <row r="512" spans="2:15" ht="14.25" customHeight="1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21"/>
      <c r="O512" s="21"/>
    </row>
    <row r="513" spans="2:15" ht="14.25" customHeight="1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21"/>
      <c r="O513" s="21"/>
    </row>
    <row r="514" spans="2:15" ht="14.25" customHeight="1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21"/>
      <c r="O514" s="21"/>
    </row>
    <row r="515" spans="2:15" ht="14.25" customHeight="1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21"/>
      <c r="O515" s="21"/>
    </row>
    <row r="516" spans="2:15" ht="14.25" customHeight="1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21"/>
      <c r="O516" s="21"/>
    </row>
    <row r="517" spans="2:15" ht="14.25" customHeight="1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21"/>
      <c r="O517" s="21"/>
    </row>
    <row r="518" spans="2:15" ht="14.25" customHeight="1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21"/>
      <c r="O518" s="21"/>
    </row>
    <row r="519" spans="2:15" ht="14.25" customHeight="1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21"/>
      <c r="O519" s="21"/>
    </row>
    <row r="520" spans="2:15" ht="14.25" customHeight="1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21"/>
      <c r="O520" s="21"/>
    </row>
    <row r="521" spans="2:15" ht="14.25" customHeight="1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21"/>
      <c r="O521" s="21"/>
    </row>
    <row r="522" spans="2:15" ht="14.25" customHeight="1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21"/>
      <c r="O522" s="21"/>
    </row>
    <row r="523" spans="2:15" ht="14.25" customHeight="1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21"/>
      <c r="O523" s="21"/>
    </row>
    <row r="524" spans="2:15" ht="14.25" customHeight="1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21"/>
      <c r="O524" s="21"/>
    </row>
    <row r="525" spans="2:15" ht="14.25" customHeight="1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21"/>
      <c r="O525" s="21"/>
    </row>
    <row r="526" spans="2:15" ht="14.25" customHeight="1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21"/>
      <c r="O526" s="21"/>
    </row>
    <row r="527" spans="2:15" ht="14.25" customHeight="1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21"/>
      <c r="O527" s="21"/>
    </row>
    <row r="528" spans="2:15" ht="14.25" customHeight="1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21"/>
      <c r="O528" s="21"/>
    </row>
    <row r="529" spans="2:15" ht="14.25" customHeight="1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21"/>
      <c r="O529" s="21"/>
    </row>
    <row r="530" spans="2:15" ht="14.25" customHeight="1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21"/>
      <c r="O530" s="21"/>
    </row>
    <row r="531" spans="2:15" ht="14.25" customHeight="1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21"/>
      <c r="O531" s="21"/>
    </row>
    <row r="532" spans="2:15" ht="14.25" customHeight="1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21"/>
      <c r="O532" s="21"/>
    </row>
    <row r="533" spans="2:15" ht="14.25" customHeight="1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21"/>
      <c r="O533" s="21"/>
    </row>
    <row r="534" spans="2:15" ht="14.25" customHeight="1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21"/>
      <c r="O534" s="21"/>
    </row>
    <row r="535" spans="2:15" ht="14.25" customHeight="1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21"/>
      <c r="O535" s="21"/>
    </row>
    <row r="536" spans="2:15" ht="14.25" customHeight="1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21"/>
      <c r="O536" s="21"/>
    </row>
    <row r="537" spans="2:15" ht="14.25" customHeight="1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21"/>
      <c r="O537" s="21"/>
    </row>
    <row r="538" spans="2:15" ht="14.25" customHeight="1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21"/>
      <c r="O538" s="21"/>
    </row>
    <row r="539" spans="2:15" ht="14.25" customHeight="1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21"/>
      <c r="O539" s="21"/>
    </row>
    <row r="540" spans="2:15" ht="14.25" customHeight="1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21"/>
      <c r="O540" s="21"/>
    </row>
    <row r="541" spans="2:15" ht="14.25" customHeight="1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21"/>
      <c r="O541" s="21"/>
    </row>
    <row r="542" spans="2:15" ht="14.25" customHeight="1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21"/>
      <c r="O542" s="21"/>
    </row>
    <row r="543" spans="2:15" ht="14.25" customHeight="1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21"/>
      <c r="O543" s="21"/>
    </row>
    <row r="544" spans="2:15" ht="14.25" customHeight="1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21"/>
      <c r="O544" s="21"/>
    </row>
    <row r="545" spans="2:15" ht="14.25" customHeight="1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21"/>
      <c r="O545" s="21"/>
    </row>
    <row r="546" spans="2:15" ht="14.25" customHeight="1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21"/>
      <c r="O546" s="21"/>
    </row>
    <row r="547" spans="2:15" ht="14.25" customHeight="1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21"/>
      <c r="O547" s="21"/>
    </row>
    <row r="548" spans="2:15" ht="14.25" customHeight="1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21"/>
      <c r="O548" s="21"/>
    </row>
    <row r="549" spans="2:15" ht="14.25" customHeight="1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21"/>
      <c r="O549" s="21"/>
    </row>
    <row r="550" spans="2:15" ht="14.25" customHeight="1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21"/>
      <c r="O550" s="21"/>
    </row>
    <row r="551" spans="2:15" ht="14.25" customHeight="1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21"/>
      <c r="O551" s="21"/>
    </row>
    <row r="552" spans="2:15" ht="14.25" customHeight="1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21"/>
      <c r="O552" s="21"/>
    </row>
    <row r="553" spans="2:15" ht="14.25" customHeight="1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21"/>
      <c r="O553" s="21"/>
    </row>
    <row r="554" spans="2:15" ht="14.25" customHeight="1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21"/>
      <c r="O554" s="21"/>
    </row>
    <row r="555" spans="2:15" ht="14.25" customHeight="1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21"/>
      <c r="O555" s="21"/>
    </row>
    <row r="556" spans="2:15" ht="14.25" customHeight="1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21"/>
      <c r="O556" s="21"/>
    </row>
    <row r="557" spans="2:15" ht="14.25" customHeight="1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21"/>
      <c r="O557" s="21"/>
    </row>
    <row r="558" spans="2:15" ht="14.25" customHeight="1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21"/>
      <c r="O558" s="21"/>
    </row>
    <row r="559" spans="2:15" ht="14.25" customHeight="1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21"/>
      <c r="O559" s="21"/>
    </row>
    <row r="560" spans="2:15" ht="14.25" customHeight="1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21"/>
      <c r="O560" s="21"/>
    </row>
    <row r="561" spans="2:15" ht="14.25" customHeight="1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21"/>
      <c r="O561" s="21"/>
    </row>
    <row r="562" spans="2:15" ht="14.25" customHeight="1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21"/>
      <c r="O562" s="21"/>
    </row>
    <row r="563" spans="2:15" ht="14.25" customHeight="1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21"/>
      <c r="O563" s="21"/>
    </row>
    <row r="564" spans="2:15" ht="14.25" customHeight="1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21"/>
      <c r="O564" s="21"/>
    </row>
    <row r="565" spans="2:15" ht="14.25" customHeight="1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21"/>
      <c r="O565" s="21"/>
    </row>
    <row r="566" spans="2:15" ht="14.25" customHeight="1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21"/>
      <c r="O566" s="21"/>
    </row>
    <row r="567" spans="2:15" ht="14.25" customHeight="1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21"/>
      <c r="O567" s="21"/>
    </row>
    <row r="568" spans="2:15" ht="14.25" customHeight="1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21"/>
      <c r="O568" s="21"/>
    </row>
    <row r="569" spans="2:15" ht="14.25" customHeight="1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21"/>
      <c r="O569" s="21"/>
    </row>
    <row r="570" spans="2:15" ht="14.25" customHeight="1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21"/>
      <c r="O570" s="21"/>
    </row>
    <row r="571" spans="2:15" ht="14.25" customHeight="1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21"/>
      <c r="O571" s="21"/>
    </row>
    <row r="572" spans="2:15" ht="14.25" customHeight="1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21"/>
      <c r="O572" s="21"/>
    </row>
    <row r="573" spans="2:15" ht="14.25" customHeight="1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21"/>
      <c r="O573" s="21"/>
    </row>
    <row r="574" spans="2:15" ht="14.25" customHeight="1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21"/>
      <c r="O574" s="21"/>
    </row>
    <row r="575" spans="2:15" ht="14.25" customHeight="1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21"/>
      <c r="O575" s="21"/>
    </row>
    <row r="576" spans="2:15" ht="14.25" customHeight="1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21"/>
      <c r="O576" s="21"/>
    </row>
    <row r="577" spans="2:15" ht="14.25" customHeight="1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21"/>
      <c r="O577" s="21"/>
    </row>
    <row r="578" spans="2:15" ht="14.25" customHeight="1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21"/>
      <c r="O578" s="21"/>
    </row>
    <row r="579" spans="2:15" ht="14.25" customHeight="1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21"/>
      <c r="O579" s="21"/>
    </row>
    <row r="580" spans="2:15" ht="14.25" customHeight="1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21"/>
      <c r="O580" s="21"/>
    </row>
    <row r="581" spans="2:15" ht="14.25" customHeight="1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21"/>
      <c r="O581" s="21"/>
    </row>
    <row r="582" spans="2:15" ht="14.25" customHeight="1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21"/>
      <c r="O582" s="21"/>
    </row>
    <row r="583" spans="2:15" ht="14.25" customHeight="1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21"/>
      <c r="O583" s="21"/>
    </row>
    <row r="584" spans="2:15" ht="14.25" customHeight="1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21"/>
      <c r="O584" s="21"/>
    </row>
    <row r="585" spans="2:15" ht="14.25" customHeight="1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21"/>
      <c r="O585" s="21"/>
    </row>
    <row r="586" spans="2:15" ht="14.25" customHeight="1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21"/>
      <c r="O586" s="21"/>
    </row>
    <row r="587" spans="2:15" ht="14.25" customHeight="1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21"/>
      <c r="O587" s="21"/>
    </row>
    <row r="588" spans="2:15" ht="14.25" customHeight="1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21"/>
      <c r="O588" s="21"/>
    </row>
    <row r="589" spans="2:15" ht="14.25" customHeight="1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21"/>
      <c r="O589" s="21"/>
    </row>
    <row r="590" spans="2:15" ht="14.25" customHeight="1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21"/>
      <c r="O590" s="21"/>
    </row>
    <row r="591" spans="2:15" ht="14.25" customHeight="1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21"/>
      <c r="O591" s="21"/>
    </row>
    <row r="592" spans="2:15" ht="14.25" customHeight="1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21"/>
      <c r="O592" s="21"/>
    </row>
    <row r="593" spans="2:15" ht="14.25" customHeight="1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21"/>
      <c r="O593" s="21"/>
    </row>
    <row r="594" spans="2:15" ht="14.25" customHeight="1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21"/>
      <c r="O594" s="21"/>
    </row>
    <row r="595" spans="2:15" ht="14.25" customHeight="1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21"/>
      <c r="O595" s="21"/>
    </row>
    <row r="596" spans="2:15" ht="14.25" customHeight="1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21"/>
      <c r="O596" s="21"/>
    </row>
    <row r="597" spans="2:15" ht="14.25" customHeight="1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21"/>
      <c r="O597" s="21"/>
    </row>
    <row r="598" spans="2:15" ht="14.25" customHeight="1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21"/>
      <c r="O598" s="21"/>
    </row>
    <row r="599" spans="2:15" ht="14.25" customHeight="1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21"/>
      <c r="O599" s="21"/>
    </row>
    <row r="600" spans="2:15" ht="14.25" customHeight="1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21"/>
      <c r="O600" s="21"/>
    </row>
    <row r="601" spans="2:15" ht="14.25" customHeight="1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21"/>
      <c r="O601" s="21"/>
    </row>
    <row r="602" spans="2:15" ht="14.25" customHeight="1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21"/>
      <c r="O602" s="21"/>
    </row>
    <row r="603" spans="2:15" ht="14.25" customHeight="1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21"/>
      <c r="O603" s="21"/>
    </row>
    <row r="604" spans="2:15" ht="14.25" customHeight="1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21"/>
      <c r="O604" s="21"/>
    </row>
    <row r="605" spans="2:15" ht="14.25" customHeight="1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21"/>
      <c r="O605" s="21"/>
    </row>
    <row r="606" spans="2:15" ht="14.25" customHeight="1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21"/>
      <c r="O606" s="21"/>
    </row>
    <row r="607" spans="2:15" ht="14.25" customHeight="1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21"/>
      <c r="O607" s="21"/>
    </row>
    <row r="608" spans="2:15" ht="14.25" customHeight="1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21"/>
      <c r="O608" s="21"/>
    </row>
    <row r="609" spans="2:15" ht="14.25" customHeight="1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21"/>
      <c r="O609" s="21"/>
    </row>
    <row r="610" spans="2:15" ht="14.25" customHeight="1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21"/>
      <c r="O610" s="21"/>
    </row>
    <row r="611" spans="2:15" ht="14.25" customHeight="1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21"/>
      <c r="O611" s="21"/>
    </row>
    <row r="612" spans="2:15" ht="14.25" customHeight="1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21"/>
      <c r="O612" s="21"/>
    </row>
    <row r="613" spans="2:15" ht="14.25" customHeight="1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21"/>
      <c r="O613" s="21"/>
    </row>
    <row r="614" spans="2:15" ht="14.25" customHeight="1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21"/>
      <c r="O614" s="21"/>
    </row>
    <row r="615" spans="2:15" ht="14.25" customHeight="1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21"/>
      <c r="O615" s="21"/>
    </row>
    <row r="616" spans="2:15" ht="14.25" customHeight="1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21"/>
      <c r="O616" s="21"/>
    </row>
    <row r="617" spans="2:15" ht="14.25" customHeight="1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21"/>
      <c r="O617" s="21"/>
    </row>
    <row r="618" spans="2:15" ht="14.25" customHeight="1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21"/>
      <c r="O618" s="21"/>
    </row>
    <row r="619" spans="2:15" ht="14.25" customHeight="1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21"/>
      <c r="O619" s="21"/>
    </row>
    <row r="620" spans="2:15" ht="14.25" customHeight="1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21"/>
      <c r="O620" s="21"/>
    </row>
    <row r="621" spans="2:15" ht="14.25" customHeight="1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21"/>
      <c r="O621" s="21"/>
    </row>
    <row r="622" spans="2:15" ht="14.25" customHeight="1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21"/>
      <c r="O622" s="21"/>
    </row>
    <row r="623" spans="2:15" ht="14.25" customHeight="1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21"/>
      <c r="O623" s="21"/>
    </row>
    <row r="624" spans="2:15" ht="14.25" customHeight="1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21"/>
      <c r="O624" s="21"/>
    </row>
    <row r="625" spans="2:15" ht="14.25" customHeight="1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21"/>
      <c r="O625" s="21"/>
    </row>
    <row r="626" spans="2:15" ht="14.25" customHeight="1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21"/>
      <c r="O626" s="21"/>
    </row>
    <row r="627" spans="2:15" ht="14.25" customHeight="1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21"/>
      <c r="O627" s="21"/>
    </row>
    <row r="628" spans="2:15" ht="14.25" customHeight="1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21"/>
      <c r="O628" s="21"/>
    </row>
    <row r="629" spans="2:15" ht="14.25" customHeight="1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21"/>
      <c r="O629" s="21"/>
    </row>
    <row r="630" spans="2:15" ht="14.25" customHeight="1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21"/>
      <c r="O630" s="21"/>
    </row>
    <row r="631" spans="2:15" ht="14.25" customHeight="1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21"/>
      <c r="O631" s="21"/>
    </row>
    <row r="632" spans="2:15" ht="14.25" customHeight="1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21"/>
      <c r="O632" s="21"/>
    </row>
    <row r="633" spans="2:15" ht="14.25" customHeight="1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21"/>
      <c r="O633" s="21"/>
    </row>
    <row r="634" spans="2:15" ht="14.25" customHeight="1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21"/>
      <c r="O634" s="21"/>
    </row>
    <row r="635" spans="2:15" ht="14.25" customHeight="1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21"/>
      <c r="O635" s="21"/>
    </row>
    <row r="636" spans="2:15" ht="14.25" customHeight="1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21"/>
      <c r="O636" s="21"/>
    </row>
    <row r="637" spans="2:15" ht="14.25" customHeight="1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21"/>
      <c r="O637" s="21"/>
    </row>
    <row r="638" spans="2:15" ht="14.25" customHeight="1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21"/>
      <c r="O638" s="21"/>
    </row>
    <row r="639" spans="2:15" ht="14.25" customHeight="1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21"/>
      <c r="O639" s="21"/>
    </row>
    <row r="640" spans="2:15" ht="14.25" customHeight="1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21"/>
      <c r="O640" s="21"/>
    </row>
    <row r="641" spans="2:15" ht="14.25" customHeight="1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21"/>
      <c r="O641" s="21"/>
    </row>
    <row r="642" spans="2:15" ht="14.25" customHeight="1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21"/>
      <c r="O642" s="21"/>
    </row>
    <row r="643" spans="2:15" ht="14.25" customHeight="1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21"/>
      <c r="O643" s="21"/>
    </row>
    <row r="644" spans="2:15" ht="14.25" customHeight="1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21"/>
      <c r="O644" s="21"/>
    </row>
    <row r="645" spans="2:15" ht="14.25" customHeight="1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21"/>
      <c r="O645" s="21"/>
    </row>
    <row r="646" spans="2:15" ht="14.25" customHeight="1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21"/>
      <c r="O646" s="21"/>
    </row>
    <row r="647" spans="2:15" ht="14.25" customHeight="1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21"/>
      <c r="O647" s="21"/>
    </row>
    <row r="648" spans="2:15" ht="14.25" customHeight="1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21"/>
      <c r="O648" s="21"/>
    </row>
    <row r="649" spans="2:15" ht="14.25" customHeight="1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21"/>
      <c r="O649" s="21"/>
    </row>
    <row r="650" spans="2:15" ht="14.25" customHeight="1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21"/>
      <c r="O650" s="21"/>
    </row>
    <row r="651" spans="2:15" ht="14.25" customHeight="1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21"/>
      <c r="O651" s="21"/>
    </row>
    <row r="652" spans="2:15" ht="14.25" customHeight="1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21"/>
      <c r="O652" s="21"/>
    </row>
    <row r="653" spans="2:15" ht="14.25" customHeight="1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21"/>
      <c r="O653" s="21"/>
    </row>
    <row r="654" spans="2:15" ht="14.25" customHeight="1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21"/>
      <c r="O654" s="21"/>
    </row>
    <row r="655" spans="2:15" ht="14.25" customHeight="1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21"/>
      <c r="O655" s="21"/>
    </row>
    <row r="656" spans="2:15" ht="14.25" customHeight="1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21"/>
      <c r="O656" s="21"/>
    </row>
    <row r="657" spans="2:15" ht="14.25" customHeight="1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21"/>
      <c r="O657" s="21"/>
    </row>
    <row r="658" spans="2:15" ht="14.25" customHeight="1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21"/>
      <c r="O658" s="21"/>
    </row>
    <row r="659" spans="2:15" ht="14.25" customHeight="1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21"/>
      <c r="O659" s="21"/>
    </row>
    <row r="660" spans="2:15" ht="14.25" customHeight="1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21"/>
      <c r="O660" s="21"/>
    </row>
    <row r="661" spans="2:15" ht="14.25" customHeight="1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21"/>
      <c r="O661" s="21"/>
    </row>
    <row r="662" spans="2:15" ht="14.25" customHeight="1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21"/>
      <c r="O662" s="21"/>
    </row>
    <row r="663" spans="2:15" ht="14.25" customHeight="1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21"/>
      <c r="O663" s="21"/>
    </row>
    <row r="664" spans="2:15" ht="14.25" customHeight="1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21"/>
      <c r="O664" s="21"/>
    </row>
    <row r="665" spans="2:15" ht="14.25" customHeight="1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21"/>
      <c r="O665" s="21"/>
    </row>
    <row r="666" spans="2:15" ht="14.25" customHeight="1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21"/>
      <c r="O666" s="21"/>
    </row>
    <row r="667" spans="2:15" ht="14.25" customHeight="1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21"/>
      <c r="O667" s="21"/>
    </row>
    <row r="668" spans="2:15" ht="14.25" customHeight="1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21"/>
      <c r="O668" s="21"/>
    </row>
    <row r="669" spans="2:15" ht="14.25" customHeight="1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21"/>
      <c r="O669" s="21"/>
    </row>
    <row r="670" spans="2:15" ht="14.25" customHeight="1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21"/>
      <c r="O670" s="21"/>
    </row>
    <row r="671" spans="2:15" ht="14.25" customHeight="1"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21"/>
      <c r="O671" s="21"/>
    </row>
    <row r="672" spans="2:15" ht="14.25" customHeight="1"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21"/>
      <c r="O672" s="21"/>
    </row>
    <row r="673" spans="2:15" ht="14.25" customHeight="1"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21"/>
      <c r="O673" s="21"/>
    </row>
    <row r="674" spans="2:15" ht="14.25" customHeight="1"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21"/>
      <c r="O674" s="21"/>
    </row>
    <row r="675" spans="2:15" ht="14.25" customHeight="1"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21"/>
      <c r="O675" s="21"/>
    </row>
    <row r="676" spans="2:15" ht="14.25" customHeight="1"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21"/>
      <c r="O676" s="21"/>
    </row>
    <row r="677" spans="2:15" ht="14.25" customHeight="1"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21"/>
      <c r="O677" s="21"/>
    </row>
    <row r="678" spans="2:15" ht="14.25" customHeight="1"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21"/>
      <c r="O678" s="21"/>
    </row>
    <row r="679" spans="2:15" ht="14.25" customHeight="1"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21"/>
      <c r="O679" s="21"/>
    </row>
    <row r="680" spans="2:15" ht="14.25" customHeight="1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21"/>
      <c r="O680" s="21"/>
    </row>
    <row r="681" spans="2:15" ht="14.25" customHeight="1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21"/>
      <c r="O681" s="21"/>
    </row>
    <row r="682" spans="2:15" ht="14.25" customHeight="1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21"/>
      <c r="O682" s="21"/>
    </row>
    <row r="683" spans="2:15" ht="14.25" customHeight="1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21"/>
      <c r="O683" s="21"/>
    </row>
    <row r="684" spans="2:15" ht="14.25" customHeight="1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21"/>
      <c r="O684" s="21"/>
    </row>
    <row r="685" spans="2:15" ht="14.25" customHeight="1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21"/>
      <c r="O685" s="21"/>
    </row>
    <row r="686" spans="2:15" ht="14.25" customHeight="1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21"/>
      <c r="O686" s="21"/>
    </row>
    <row r="687" spans="2:15" ht="14.25" customHeight="1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21"/>
      <c r="O687" s="21"/>
    </row>
    <row r="688" spans="2:15" ht="14.25" customHeight="1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21"/>
      <c r="O688" s="21"/>
    </row>
    <row r="689" spans="2:15" ht="14.25" customHeight="1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21"/>
      <c r="O689" s="21"/>
    </row>
    <row r="690" spans="2:15" ht="14.25" customHeight="1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21"/>
      <c r="O690" s="21"/>
    </row>
    <row r="691" spans="2:15" ht="14.25" customHeight="1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21"/>
      <c r="O691" s="21"/>
    </row>
    <row r="692" spans="2:15" ht="14.25" customHeight="1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21"/>
      <c r="O692" s="21"/>
    </row>
    <row r="693" spans="2:15" ht="14.25" customHeight="1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21"/>
      <c r="O693" s="21"/>
    </row>
    <row r="694" spans="2:15" ht="14.25" customHeight="1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21"/>
      <c r="O694" s="21"/>
    </row>
    <row r="695" spans="2:15" ht="14.25" customHeight="1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21"/>
      <c r="O695" s="21"/>
    </row>
    <row r="696" spans="2:15" ht="14.25" customHeight="1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21"/>
      <c r="O696" s="21"/>
    </row>
    <row r="697" spans="2:15" ht="14.25" customHeight="1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21"/>
      <c r="O697" s="21"/>
    </row>
    <row r="698" spans="2:15" ht="14.25" customHeight="1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21"/>
      <c r="O698" s="21"/>
    </row>
    <row r="699" spans="2:15" ht="14.25" customHeight="1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21"/>
      <c r="O699" s="21"/>
    </row>
    <row r="700" spans="2:15" ht="14.25" customHeight="1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21"/>
      <c r="O700" s="21"/>
    </row>
    <row r="701" spans="2:15" ht="14.25" customHeight="1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21"/>
      <c r="O701" s="21"/>
    </row>
    <row r="702" spans="2:15" ht="14.25" customHeight="1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21"/>
      <c r="O702" s="21"/>
    </row>
    <row r="703" spans="2:15" ht="14.25" customHeight="1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21"/>
      <c r="O703" s="21"/>
    </row>
    <row r="704" spans="2:15" ht="14.25" customHeight="1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21"/>
      <c r="O704" s="21"/>
    </row>
    <row r="705" spans="2:15" ht="14.25" customHeight="1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21"/>
      <c r="O705" s="21"/>
    </row>
    <row r="706" spans="2:15" ht="14.25" customHeight="1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21"/>
      <c r="O706" s="21"/>
    </row>
    <row r="707" spans="2:15" ht="14.25" customHeight="1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21"/>
      <c r="O707" s="21"/>
    </row>
    <row r="708" spans="2:15" ht="14.25" customHeight="1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21"/>
      <c r="O708" s="21"/>
    </row>
    <row r="709" spans="2:15" ht="14.25" customHeight="1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21"/>
      <c r="O709" s="21"/>
    </row>
    <row r="710" spans="2:15" ht="14.25" customHeight="1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21"/>
      <c r="O710" s="21"/>
    </row>
    <row r="711" spans="2:15" ht="14.25" customHeight="1"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21"/>
      <c r="O711" s="21"/>
    </row>
    <row r="712" spans="2:15" ht="14.25" customHeight="1"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21"/>
      <c r="O712" s="21"/>
    </row>
    <row r="713" spans="2:15" ht="14.25" customHeight="1"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21"/>
      <c r="O713" s="21"/>
    </row>
    <row r="714" spans="2:15" ht="14.25" customHeight="1"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21"/>
      <c r="O714" s="21"/>
    </row>
    <row r="715" spans="2:15" ht="14.25" customHeight="1"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21"/>
      <c r="O715" s="21"/>
    </row>
    <row r="716" spans="2:15" ht="14.25" customHeight="1"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21"/>
      <c r="O716" s="21"/>
    </row>
    <row r="717" spans="2:15" ht="14.25" customHeight="1"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21"/>
      <c r="O717" s="21"/>
    </row>
    <row r="718" spans="2:15" ht="14.25" customHeight="1"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21"/>
      <c r="O718" s="21"/>
    </row>
    <row r="719" spans="2:15" ht="14.25" customHeight="1"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21"/>
      <c r="O719" s="21"/>
    </row>
    <row r="720" spans="2:15" ht="14.25" customHeight="1"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21"/>
      <c r="O720" s="21"/>
    </row>
    <row r="721" spans="2:15" ht="14.25" customHeight="1"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21"/>
      <c r="O721" s="21"/>
    </row>
    <row r="722" spans="2:15" ht="14.25" customHeight="1"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21"/>
      <c r="O722" s="21"/>
    </row>
    <row r="723" spans="2:15" ht="14.25" customHeight="1"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21"/>
      <c r="O723" s="21"/>
    </row>
    <row r="724" spans="2:15" ht="14.25" customHeight="1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21"/>
      <c r="O724" s="21"/>
    </row>
    <row r="725" spans="2:15" ht="14.25" customHeight="1"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21"/>
      <c r="O725" s="21"/>
    </row>
    <row r="726" spans="2:15" ht="14.25" customHeight="1"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21"/>
      <c r="O726" s="21"/>
    </row>
    <row r="727" spans="2:15" ht="14.25" customHeight="1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21"/>
      <c r="O727" s="21"/>
    </row>
    <row r="728" spans="2:15" ht="14.25" customHeight="1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21"/>
      <c r="O728" s="21"/>
    </row>
    <row r="729" spans="2:15" ht="14.25" customHeight="1"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21"/>
      <c r="O729" s="21"/>
    </row>
    <row r="730" spans="2:15" ht="14.25" customHeight="1"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21"/>
      <c r="O730" s="21"/>
    </row>
    <row r="731" spans="2:15" ht="14.25" customHeight="1"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21"/>
      <c r="O731" s="21"/>
    </row>
    <row r="732" spans="2:15" ht="14.25" customHeight="1"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21"/>
      <c r="O732" s="21"/>
    </row>
    <row r="733" spans="2:15" ht="14.25" customHeight="1"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21"/>
      <c r="O733" s="21"/>
    </row>
    <row r="734" spans="2:15" ht="14.25" customHeight="1"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21"/>
      <c r="O734" s="21"/>
    </row>
    <row r="735" spans="2:15" ht="14.25" customHeight="1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21"/>
      <c r="O735" s="21"/>
    </row>
    <row r="736" spans="2:15" ht="14.25" customHeight="1"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21"/>
      <c r="O736" s="21"/>
    </row>
    <row r="737" spans="2:15" ht="14.25" customHeight="1"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21"/>
      <c r="O737" s="21"/>
    </row>
    <row r="738" spans="2:15" ht="14.25" customHeight="1"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21"/>
      <c r="O738" s="21"/>
    </row>
    <row r="739" spans="2:15" ht="14.25" customHeight="1"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21"/>
      <c r="O739" s="21"/>
    </row>
    <row r="740" spans="2:15" ht="14.25" customHeight="1"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21"/>
      <c r="O740" s="21"/>
    </row>
    <row r="741" spans="2:15" ht="14.25" customHeight="1"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21"/>
      <c r="O741" s="21"/>
    </row>
    <row r="742" spans="2:15" ht="14.25" customHeight="1"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21"/>
      <c r="O742" s="21"/>
    </row>
    <row r="743" spans="2:15" ht="14.25" customHeight="1"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21"/>
      <c r="O743" s="21"/>
    </row>
    <row r="744" spans="2:15" ht="14.25" customHeight="1"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21"/>
      <c r="O744" s="21"/>
    </row>
    <row r="745" spans="2:15" ht="14.25" customHeight="1"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21"/>
      <c r="O745" s="21"/>
    </row>
    <row r="746" spans="2:15" ht="14.25" customHeight="1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21"/>
      <c r="O746" s="21"/>
    </row>
    <row r="747" spans="2:15" ht="14.25" customHeight="1"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21"/>
      <c r="O747" s="21"/>
    </row>
    <row r="748" spans="2:15" ht="14.25" customHeight="1"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21"/>
      <c r="O748" s="21"/>
    </row>
    <row r="749" spans="2:15" ht="14.25" customHeight="1"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21"/>
      <c r="O749" s="21"/>
    </row>
    <row r="750" spans="2:15" ht="14.25" customHeight="1"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21"/>
      <c r="O750" s="21"/>
    </row>
    <row r="751" spans="2:15" ht="14.25" customHeight="1"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21"/>
      <c r="O751" s="21"/>
    </row>
    <row r="752" spans="2:15" ht="14.25" customHeight="1"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21"/>
      <c r="O752" s="21"/>
    </row>
    <row r="753" spans="2:15" ht="14.25" customHeight="1"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21"/>
      <c r="O753" s="21"/>
    </row>
    <row r="754" spans="2:15" ht="14.25" customHeight="1"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21"/>
      <c r="O754" s="21"/>
    </row>
    <row r="755" spans="2:15" ht="14.25" customHeight="1"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21"/>
      <c r="O755" s="21"/>
    </row>
    <row r="756" spans="2:15" ht="14.25" customHeight="1"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21"/>
      <c r="O756" s="21"/>
    </row>
    <row r="757" spans="2:15" ht="14.25" customHeight="1"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21"/>
      <c r="O757" s="21"/>
    </row>
    <row r="758" spans="2:15" ht="14.25" customHeight="1"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21"/>
      <c r="O758" s="21"/>
    </row>
    <row r="759" spans="2:15" ht="14.25" customHeight="1"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21"/>
      <c r="O759" s="21"/>
    </row>
    <row r="760" spans="2:15" ht="14.25" customHeight="1"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21"/>
      <c r="O760" s="21"/>
    </row>
    <row r="761" spans="2:15" ht="14.25" customHeight="1"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21"/>
      <c r="O761" s="21"/>
    </row>
    <row r="762" spans="2:15" ht="14.25" customHeight="1"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21"/>
      <c r="O762" s="21"/>
    </row>
    <row r="763" spans="2:15" ht="14.25" customHeight="1"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21"/>
      <c r="O763" s="21"/>
    </row>
    <row r="764" spans="2:15" ht="14.25" customHeight="1"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21"/>
      <c r="O764" s="21"/>
    </row>
    <row r="765" spans="2:15" ht="14.25" customHeight="1"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21"/>
      <c r="O765" s="21"/>
    </row>
    <row r="766" spans="2:15" ht="14.25" customHeight="1"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21"/>
      <c r="O766" s="21"/>
    </row>
    <row r="767" spans="2:15" ht="14.25" customHeight="1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21"/>
      <c r="O767" s="21"/>
    </row>
    <row r="768" spans="2:15" ht="14.25" customHeight="1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21"/>
      <c r="O768" s="21"/>
    </row>
    <row r="769" spans="2:15" ht="14.25" customHeight="1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21"/>
      <c r="O769" s="21"/>
    </row>
    <row r="770" spans="2:15" ht="14.25" customHeight="1"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21"/>
      <c r="O770" s="21"/>
    </row>
    <row r="771" spans="2:15" ht="14.25" customHeight="1"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21"/>
      <c r="O771" s="21"/>
    </row>
    <row r="772" spans="2:15" ht="14.25" customHeight="1"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21"/>
      <c r="O772" s="21"/>
    </row>
    <row r="773" spans="2:15" ht="14.25" customHeight="1"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21"/>
      <c r="O773" s="21"/>
    </row>
    <row r="774" spans="2:15" ht="14.25" customHeight="1"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21"/>
      <c r="O774" s="21"/>
    </row>
    <row r="775" spans="2:15" ht="14.25" customHeight="1"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21"/>
      <c r="O775" s="21"/>
    </row>
    <row r="776" spans="2:15" ht="14.25" customHeight="1"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21"/>
      <c r="O776" s="21"/>
    </row>
    <row r="777" spans="2:15" ht="14.25" customHeight="1"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21"/>
      <c r="O777" s="21"/>
    </row>
    <row r="778" spans="2:15" ht="14.25" customHeight="1"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21"/>
      <c r="O778" s="21"/>
    </row>
    <row r="779" spans="2:15" ht="14.25" customHeight="1"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21"/>
      <c r="O779" s="21"/>
    </row>
    <row r="780" spans="2:15" ht="14.25" customHeight="1"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21"/>
      <c r="O780" s="21"/>
    </row>
    <row r="781" spans="2:15" ht="14.25" customHeight="1"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21"/>
      <c r="O781" s="21"/>
    </row>
    <row r="782" spans="2:15" ht="14.25" customHeight="1"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21"/>
      <c r="O782" s="21"/>
    </row>
    <row r="783" spans="2:15" ht="14.25" customHeight="1"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21"/>
      <c r="O783" s="21"/>
    </row>
    <row r="784" spans="2:15" ht="14.25" customHeight="1"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21"/>
      <c r="O784" s="21"/>
    </row>
    <row r="785" spans="2:15" ht="14.25" customHeight="1"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21"/>
      <c r="O785" s="21"/>
    </row>
    <row r="786" spans="2:15" ht="14.25" customHeight="1"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21"/>
      <c r="O786" s="21"/>
    </row>
    <row r="787" spans="2:15" ht="14.25" customHeight="1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21"/>
      <c r="O787" s="21"/>
    </row>
    <row r="788" spans="2:15" ht="14.25" customHeight="1"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21"/>
      <c r="O788" s="21"/>
    </row>
    <row r="789" spans="2:15" ht="14.25" customHeight="1"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21"/>
      <c r="O789" s="21"/>
    </row>
    <row r="790" spans="2:15" ht="14.25" customHeight="1"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21"/>
      <c r="O790" s="21"/>
    </row>
    <row r="791" spans="2:15" ht="14.25" customHeight="1"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21"/>
      <c r="O791" s="21"/>
    </row>
    <row r="792" spans="2:15" ht="14.25" customHeight="1"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21"/>
      <c r="O792" s="21"/>
    </row>
    <row r="793" spans="2:15" ht="14.25" customHeight="1"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21"/>
      <c r="O793" s="21"/>
    </row>
    <row r="794" spans="2:15" ht="14.25" customHeight="1"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21"/>
      <c r="O794" s="21"/>
    </row>
    <row r="795" spans="2:15" ht="14.25" customHeight="1"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21"/>
      <c r="O795" s="21"/>
    </row>
    <row r="796" spans="2:15" ht="14.25" customHeight="1"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21"/>
      <c r="O796" s="21"/>
    </row>
    <row r="797" spans="2:15" ht="14.25" customHeight="1"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21"/>
      <c r="O797" s="21"/>
    </row>
    <row r="798" spans="2:15" ht="14.25" customHeight="1"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21"/>
      <c r="O798" s="21"/>
    </row>
    <row r="799" spans="2:15" ht="14.25" customHeight="1"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21"/>
      <c r="O799" s="21"/>
    </row>
    <row r="800" spans="2:15" ht="14.25" customHeight="1"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21"/>
      <c r="O800" s="21"/>
    </row>
    <row r="801" spans="2:15" ht="14.25" customHeight="1"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21"/>
      <c r="O801" s="21"/>
    </row>
    <row r="802" spans="2:15" ht="14.25" customHeight="1"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21"/>
      <c r="O802" s="21"/>
    </row>
    <row r="803" spans="2:15" ht="14.25" customHeight="1"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21"/>
      <c r="O803" s="21"/>
    </row>
    <row r="804" spans="2:15" ht="14.25" customHeight="1"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21"/>
      <c r="O804" s="21"/>
    </row>
    <row r="805" spans="2:15" ht="14.25" customHeight="1"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21"/>
      <c r="O805" s="21"/>
    </row>
    <row r="806" spans="2:15" ht="14.25" customHeight="1"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21"/>
      <c r="O806" s="21"/>
    </row>
    <row r="807" spans="2:15" ht="14.25" customHeight="1"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21"/>
      <c r="O807" s="21"/>
    </row>
    <row r="808" spans="2:15" ht="14.25" customHeight="1"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21"/>
      <c r="O808" s="21"/>
    </row>
    <row r="809" spans="2:15" ht="14.25" customHeight="1"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21"/>
      <c r="O809" s="21"/>
    </row>
    <row r="810" spans="2:15" ht="14.25" customHeight="1"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21"/>
      <c r="O810" s="21"/>
    </row>
    <row r="811" spans="2:15" ht="14.25" customHeight="1"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21"/>
      <c r="O811" s="21"/>
    </row>
    <row r="812" spans="2:15" ht="14.25" customHeight="1"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21"/>
      <c r="O812" s="21"/>
    </row>
    <row r="813" spans="2:15" ht="14.25" customHeight="1"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21"/>
      <c r="O813" s="21"/>
    </row>
    <row r="814" spans="2:15" ht="14.25" customHeight="1"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21"/>
      <c r="O814" s="21"/>
    </row>
    <row r="815" spans="2:15" ht="14.25" customHeight="1"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21"/>
      <c r="O815" s="21"/>
    </row>
    <row r="816" spans="2:15" ht="14.25" customHeight="1"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21"/>
      <c r="O816" s="21"/>
    </row>
    <row r="817" spans="2:15" ht="14.25" customHeight="1"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21"/>
      <c r="O817" s="21"/>
    </row>
    <row r="818" spans="2:15" ht="14.25" customHeight="1"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21"/>
      <c r="O818" s="21"/>
    </row>
    <row r="819" spans="2:15" ht="14.25" customHeight="1"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21"/>
      <c r="O819" s="21"/>
    </row>
    <row r="820" spans="2:15" ht="14.25" customHeight="1"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21"/>
      <c r="O820" s="21"/>
    </row>
    <row r="821" spans="2:15" ht="14.25" customHeight="1"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21"/>
      <c r="O821" s="21"/>
    </row>
    <row r="822" spans="2:15" ht="14.25" customHeight="1"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21"/>
      <c r="O822" s="21"/>
    </row>
    <row r="823" spans="2:15" ht="14.25" customHeight="1"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21"/>
      <c r="O823" s="21"/>
    </row>
    <row r="824" spans="2:15" ht="14.25" customHeight="1"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21"/>
      <c r="O824" s="21"/>
    </row>
    <row r="825" spans="2:15" ht="14.25" customHeight="1"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21"/>
      <c r="O825" s="21"/>
    </row>
    <row r="826" spans="2:15" ht="14.25" customHeight="1"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21"/>
      <c r="O826" s="21"/>
    </row>
    <row r="827" spans="2:15" ht="14.25" customHeight="1"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21"/>
      <c r="O827" s="21"/>
    </row>
    <row r="828" spans="2:15" ht="14.25" customHeight="1"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21"/>
      <c r="O828" s="21"/>
    </row>
    <row r="829" spans="2:15" ht="14.25" customHeight="1"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21"/>
      <c r="O829" s="21"/>
    </row>
    <row r="830" spans="2:15" ht="14.25" customHeight="1"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21"/>
      <c r="O830" s="21"/>
    </row>
    <row r="831" spans="2:15" ht="14.25" customHeight="1"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21"/>
      <c r="O831" s="21"/>
    </row>
    <row r="832" spans="2:15" ht="14.25" customHeight="1"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21"/>
      <c r="O832" s="21"/>
    </row>
    <row r="833" spans="2:15" ht="14.25" customHeight="1"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21"/>
      <c r="O833" s="21"/>
    </row>
    <row r="834" spans="2:15" ht="14.25" customHeight="1"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21"/>
      <c r="O834" s="21"/>
    </row>
    <row r="835" spans="2:15" ht="14.25" customHeight="1"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21"/>
      <c r="O835" s="21"/>
    </row>
    <row r="836" spans="2:15" ht="14.25" customHeight="1"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21"/>
      <c r="O836" s="21"/>
    </row>
    <row r="837" spans="2:15" ht="14.25" customHeight="1"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21"/>
      <c r="O837" s="21"/>
    </row>
    <row r="838" spans="2:15" ht="14.25" customHeight="1"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21"/>
      <c r="O838" s="21"/>
    </row>
    <row r="839" spans="2:15" ht="14.25" customHeight="1"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21"/>
      <c r="O839" s="21"/>
    </row>
    <row r="840" spans="2:15" ht="14.25" customHeight="1"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21"/>
      <c r="O840" s="21"/>
    </row>
    <row r="841" spans="2:15" ht="14.25" customHeight="1"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21"/>
      <c r="O841" s="21"/>
    </row>
    <row r="842" spans="2:15" ht="14.25" customHeight="1"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21"/>
      <c r="O842" s="21"/>
    </row>
    <row r="843" spans="2:15" ht="14.25" customHeight="1"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21"/>
      <c r="O843" s="21"/>
    </row>
    <row r="844" spans="2:15" ht="14.25" customHeight="1"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21"/>
      <c r="O844" s="21"/>
    </row>
    <row r="845" spans="2:15" ht="14.25" customHeight="1"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21"/>
      <c r="O845" s="21"/>
    </row>
    <row r="846" spans="2:15" ht="14.25" customHeight="1"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21"/>
      <c r="O846" s="21"/>
    </row>
    <row r="847" spans="2:15" ht="14.25" customHeight="1"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21"/>
      <c r="O847" s="21"/>
    </row>
    <row r="848" spans="2:15" ht="14.25" customHeight="1"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21"/>
      <c r="O848" s="21"/>
    </row>
    <row r="849" spans="2:15" ht="14.25" customHeight="1"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21"/>
      <c r="O849" s="21"/>
    </row>
    <row r="850" spans="2:15" ht="14.25" customHeight="1"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21"/>
      <c r="O850" s="21"/>
    </row>
    <row r="851" spans="2:15" ht="14.25" customHeight="1"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21"/>
      <c r="O851" s="21"/>
    </row>
    <row r="852" spans="2:15" ht="14.25" customHeight="1"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21"/>
      <c r="O852" s="21"/>
    </row>
    <row r="853" spans="2:15" ht="14.25" customHeight="1"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21"/>
      <c r="O853" s="21"/>
    </row>
    <row r="854" spans="2:15" ht="14.25" customHeight="1"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21"/>
      <c r="O854" s="21"/>
    </row>
    <row r="855" spans="2:15" ht="14.25" customHeight="1"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21"/>
      <c r="O855" s="21"/>
    </row>
    <row r="856" spans="2:15" ht="14.25" customHeight="1"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21"/>
      <c r="O856" s="21"/>
    </row>
    <row r="857" spans="2:15" ht="14.25" customHeight="1"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21"/>
      <c r="O857" s="21"/>
    </row>
    <row r="858" spans="2:15" ht="14.25" customHeight="1"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21"/>
      <c r="O858" s="21"/>
    </row>
    <row r="859" spans="2:15" ht="14.25" customHeight="1"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21"/>
      <c r="O859" s="21"/>
    </row>
    <row r="860" spans="2:15" ht="14.25" customHeight="1"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21"/>
      <c r="O860" s="21"/>
    </row>
    <row r="861" spans="2:15" ht="14.25" customHeight="1"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21"/>
      <c r="O861" s="21"/>
    </row>
    <row r="862" spans="2:15" ht="14.25" customHeight="1"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21"/>
      <c r="O862" s="21"/>
    </row>
    <row r="863" spans="2:15" ht="14.25" customHeight="1"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21"/>
      <c r="O863" s="21"/>
    </row>
    <row r="864" spans="2:15" ht="14.25" customHeight="1"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21"/>
      <c r="O864" s="21"/>
    </row>
    <row r="865" spans="2:15" ht="14.25" customHeight="1"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21"/>
      <c r="O865" s="21"/>
    </row>
    <row r="866" spans="2:15" ht="14.25" customHeight="1"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21"/>
      <c r="O866" s="21"/>
    </row>
    <row r="867" spans="2:15" ht="14.25" customHeight="1"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21"/>
      <c r="O867" s="21"/>
    </row>
    <row r="868" spans="2:15" ht="14.25" customHeight="1"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21"/>
      <c r="O868" s="21"/>
    </row>
    <row r="869" spans="2:15" ht="14.25" customHeight="1"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21"/>
      <c r="O869" s="21"/>
    </row>
    <row r="870" spans="2:15" ht="14.25" customHeight="1"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21"/>
      <c r="O870" s="21"/>
    </row>
    <row r="871" spans="2:15" ht="14.25" customHeight="1"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21"/>
      <c r="O871" s="21"/>
    </row>
    <row r="872" spans="2:15" ht="14.25" customHeight="1"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21"/>
      <c r="O872" s="21"/>
    </row>
    <row r="873" spans="2:15" ht="14.25" customHeight="1"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21"/>
      <c r="O873" s="21"/>
    </row>
    <row r="874" spans="2:15" ht="14.25" customHeight="1"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21"/>
      <c r="O874" s="21"/>
    </row>
    <row r="875" spans="2:15" ht="14.25" customHeight="1"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21"/>
      <c r="O875" s="21"/>
    </row>
    <row r="876" spans="2:15" ht="14.25" customHeight="1"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21"/>
      <c r="O876" s="21"/>
    </row>
    <row r="877" spans="2:15" ht="14.25" customHeight="1"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21"/>
      <c r="O877" s="21"/>
    </row>
    <row r="878" spans="2:15" ht="14.25" customHeight="1"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21"/>
      <c r="O878" s="21"/>
    </row>
    <row r="879" spans="2:15" ht="14.25" customHeight="1"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21"/>
      <c r="O879" s="21"/>
    </row>
    <row r="880" spans="2:15" ht="14.25" customHeight="1"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21"/>
      <c r="O880" s="21"/>
    </row>
    <row r="881" spans="2:15" ht="14.25" customHeight="1"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21"/>
      <c r="O881" s="21"/>
    </row>
    <row r="882" spans="2:15" ht="14.25" customHeight="1"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21"/>
      <c r="O882" s="21"/>
    </row>
    <row r="883" spans="2:15" ht="14.25" customHeight="1"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21"/>
      <c r="O883" s="21"/>
    </row>
    <row r="884" spans="2:15" ht="14.25" customHeight="1"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21"/>
      <c r="O884" s="21"/>
    </row>
    <row r="885" spans="2:15" ht="14.25" customHeight="1"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21"/>
      <c r="O885" s="21"/>
    </row>
    <row r="886" spans="2:15" ht="14.25" customHeight="1"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21"/>
      <c r="O886" s="21"/>
    </row>
    <row r="887" spans="2:15" ht="14.25" customHeight="1"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21"/>
      <c r="O887" s="21"/>
    </row>
    <row r="888" spans="2:15" ht="14.25" customHeight="1"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21"/>
      <c r="O888" s="21"/>
    </row>
    <row r="889" spans="2:15" ht="14.25" customHeight="1"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21"/>
      <c r="O889" s="21"/>
    </row>
    <row r="890" spans="2:15" ht="14.25" customHeight="1"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21"/>
      <c r="O890" s="21"/>
    </row>
    <row r="891" spans="2:15" ht="14.25" customHeight="1"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21"/>
      <c r="O891" s="21"/>
    </row>
    <row r="892" spans="2:15" ht="14.25" customHeight="1"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21"/>
      <c r="O892" s="21"/>
    </row>
    <row r="893" spans="2:15" ht="14.25" customHeight="1"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21"/>
      <c r="O893" s="21"/>
    </row>
    <row r="894" spans="2:15" ht="14.25" customHeight="1"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21"/>
      <c r="O894" s="21"/>
    </row>
    <row r="895" spans="2:15" ht="14.25" customHeight="1"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21"/>
      <c r="O895" s="21"/>
    </row>
    <row r="896" spans="2:15" ht="14.25" customHeight="1"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21"/>
      <c r="O896" s="21"/>
    </row>
    <row r="897" spans="2:15" ht="14.25" customHeight="1"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21"/>
      <c r="O897" s="21"/>
    </row>
    <row r="898" spans="2:15" ht="14.25" customHeight="1"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21"/>
      <c r="O898" s="21"/>
    </row>
    <row r="899" spans="2:15" ht="14.25" customHeight="1"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21"/>
      <c r="O899" s="21"/>
    </row>
    <row r="900" spans="2:15" ht="14.25" customHeight="1"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21"/>
      <c r="O900" s="21"/>
    </row>
    <row r="901" spans="2:15" ht="14.25" customHeight="1"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21"/>
      <c r="O901" s="21"/>
    </row>
    <row r="902" spans="2:15" ht="14.25" customHeight="1"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21"/>
      <c r="O902" s="21"/>
    </row>
    <row r="903" spans="2:15" ht="14.25" customHeight="1"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21"/>
      <c r="O903" s="21"/>
    </row>
    <row r="904" spans="2:15" ht="14.25" customHeight="1"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21"/>
      <c r="O904" s="21"/>
    </row>
    <row r="905" spans="2:15" ht="14.25" customHeight="1"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21"/>
      <c r="O905" s="21"/>
    </row>
    <row r="906" spans="2:15" ht="14.25" customHeight="1"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21"/>
      <c r="O906" s="21"/>
    </row>
    <row r="907" spans="2:15" ht="14.25" customHeight="1"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21"/>
      <c r="O907" s="21"/>
    </row>
    <row r="908" spans="2:15" ht="14.25" customHeight="1"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21"/>
      <c r="O908" s="21"/>
    </row>
    <row r="909" spans="2:15" ht="14.25" customHeight="1"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21"/>
      <c r="O909" s="21"/>
    </row>
    <row r="910" spans="2:15" ht="14.25" customHeight="1"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21"/>
      <c r="O910" s="21"/>
    </row>
    <row r="911" spans="2:15" ht="14.25" customHeight="1"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21"/>
      <c r="O911" s="21"/>
    </row>
    <row r="912" spans="2:15" ht="14.25" customHeight="1"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21"/>
      <c r="O912" s="21"/>
    </row>
    <row r="913" spans="2:15" ht="14.25" customHeight="1"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21"/>
      <c r="O913" s="21"/>
    </row>
    <row r="914" spans="2:15" ht="14.25" customHeight="1"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21"/>
      <c r="O914" s="21"/>
    </row>
    <row r="915" spans="2:15" ht="14.25" customHeight="1"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21"/>
      <c r="O915" s="21"/>
    </row>
    <row r="916" spans="2:15" ht="14.25" customHeight="1"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21"/>
      <c r="O916" s="21"/>
    </row>
    <row r="917" spans="2:15" ht="14.25" customHeight="1"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21"/>
      <c r="O917" s="21"/>
    </row>
    <row r="918" spans="2:15" ht="14.25" customHeight="1"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21"/>
      <c r="O918" s="21"/>
    </row>
    <row r="919" spans="2:15" ht="14.25" customHeight="1"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21"/>
      <c r="O919" s="21"/>
    </row>
    <row r="920" spans="2:15" ht="14.25" customHeight="1"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21"/>
      <c r="O920" s="21"/>
    </row>
    <row r="921" spans="2:15" ht="14.25" customHeight="1"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21"/>
      <c r="O921" s="21"/>
    </row>
    <row r="922" spans="2:15" ht="14.25" customHeight="1"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21"/>
      <c r="O922" s="21"/>
    </row>
    <row r="923" spans="2:15" ht="14.25" customHeight="1"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21"/>
      <c r="O923" s="21"/>
    </row>
    <row r="924" spans="2:15" ht="14.25" customHeight="1"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21"/>
      <c r="O924" s="21"/>
    </row>
    <row r="925" spans="2:15" ht="14.25" customHeight="1"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21"/>
      <c r="O925" s="21"/>
    </row>
    <row r="926" spans="2:15" ht="14.25" customHeight="1"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21"/>
      <c r="O926" s="21"/>
    </row>
    <row r="927" spans="2:15" ht="14.25" customHeight="1"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21"/>
      <c r="O927" s="21"/>
    </row>
    <row r="928" spans="2:15" ht="14.25" customHeight="1"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21"/>
      <c r="O928" s="21"/>
    </row>
    <row r="929" spans="2:15" ht="14.25" customHeight="1"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21"/>
      <c r="O929" s="21"/>
    </row>
    <row r="930" spans="2:15" ht="14.25" customHeight="1"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21"/>
      <c r="O930" s="21"/>
    </row>
    <row r="931" spans="2:15" ht="14.25" customHeight="1"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21"/>
      <c r="O931" s="21"/>
    </row>
    <row r="932" spans="2:15" ht="14.25" customHeight="1"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21"/>
      <c r="O932" s="21"/>
    </row>
    <row r="933" spans="2:15" ht="14.25" customHeight="1"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21"/>
      <c r="O933" s="21"/>
    </row>
    <row r="934" spans="2:15" ht="14.25" customHeight="1"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21"/>
      <c r="O934" s="21"/>
    </row>
    <row r="935" spans="2:15" ht="14.25" customHeight="1"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21"/>
      <c r="O935" s="21"/>
    </row>
    <row r="936" spans="2:15" ht="14.25" customHeight="1"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21"/>
      <c r="O936" s="21"/>
    </row>
    <row r="937" spans="2:15" ht="14.25" customHeight="1"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21"/>
      <c r="O937" s="21"/>
    </row>
    <row r="938" spans="2:15" ht="14.25" customHeight="1"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21"/>
      <c r="O938" s="21"/>
    </row>
    <row r="939" spans="2:15" ht="14.25" customHeight="1"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21"/>
      <c r="O939" s="21"/>
    </row>
    <row r="940" spans="2:15" ht="14.25" customHeight="1"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21"/>
      <c r="O940" s="21"/>
    </row>
    <row r="941" spans="2:15" ht="14.25" customHeight="1"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21"/>
      <c r="O941" s="21"/>
    </row>
    <row r="942" spans="2:15" ht="14.25" customHeight="1"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21"/>
      <c r="O942" s="21"/>
    </row>
    <row r="943" spans="2:15" ht="14.25" customHeight="1"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21"/>
      <c r="O943" s="21"/>
    </row>
    <row r="944" spans="2:15" ht="14.25" customHeight="1"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21"/>
      <c r="O944" s="21"/>
    </row>
    <row r="945" spans="2:15" ht="14.25" customHeight="1"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21"/>
      <c r="O945" s="21"/>
    </row>
    <row r="946" spans="2:15" ht="14.25" customHeight="1"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21"/>
      <c r="O946" s="21"/>
    </row>
    <row r="947" spans="2:15" ht="14.25" customHeight="1"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21"/>
      <c r="O947" s="21"/>
    </row>
    <row r="948" spans="2:15" ht="14.25" customHeight="1"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21"/>
      <c r="O948" s="21"/>
    </row>
    <row r="949" spans="2:15" ht="14.25" customHeight="1"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21"/>
      <c r="O949" s="21"/>
    </row>
    <row r="950" spans="2:15" ht="14.25" customHeight="1"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21"/>
      <c r="O950" s="21"/>
    </row>
    <row r="951" spans="2:15" ht="14.25" customHeight="1"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21"/>
      <c r="O951" s="21"/>
    </row>
    <row r="952" spans="2:15" ht="14.25" customHeight="1"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21"/>
      <c r="O952" s="21"/>
    </row>
    <row r="953" spans="2:15" ht="14.25" customHeight="1"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21"/>
      <c r="O953" s="21"/>
    </row>
    <row r="954" spans="2:15" ht="14.25" customHeight="1"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21"/>
      <c r="O954" s="21"/>
    </row>
    <row r="955" spans="2:15" ht="14.25" customHeight="1"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21"/>
      <c r="O955" s="21"/>
    </row>
    <row r="956" spans="2:15" ht="14.25" customHeight="1"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21"/>
      <c r="O956" s="21"/>
    </row>
    <row r="957" spans="2:15" ht="14.25" customHeight="1"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21"/>
      <c r="O957" s="21"/>
    </row>
    <row r="958" spans="2:15" ht="14.25" customHeight="1"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21"/>
      <c r="O958" s="21"/>
    </row>
    <row r="959" spans="2:15" ht="14.25" customHeight="1"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21"/>
      <c r="O959" s="21"/>
    </row>
    <row r="960" spans="2:15" ht="14.25" customHeight="1"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21"/>
      <c r="O960" s="21"/>
    </row>
    <row r="961" spans="2:15" ht="14.25" customHeight="1"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21"/>
      <c r="O961" s="21"/>
    </row>
    <row r="962" spans="2:15" ht="14.25" customHeight="1"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21"/>
      <c r="O962" s="21"/>
    </row>
    <row r="963" spans="2:15" ht="14.25" customHeight="1"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21"/>
      <c r="O963" s="21"/>
    </row>
    <row r="964" spans="2:15" ht="14.25" customHeight="1"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21"/>
      <c r="O964" s="21"/>
    </row>
    <row r="965" spans="2:15" ht="14.25" customHeight="1"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21"/>
      <c r="O965" s="21"/>
    </row>
    <row r="966" spans="2:15" ht="14.25" customHeight="1"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21"/>
      <c r="O966" s="21"/>
    </row>
    <row r="967" spans="2:15" ht="14.25" customHeight="1"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21"/>
      <c r="O967" s="21"/>
    </row>
    <row r="968" spans="2:15" ht="14.25" customHeight="1"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21"/>
      <c r="O968" s="21"/>
    </row>
    <row r="969" spans="2:15" ht="14.25" customHeight="1"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21"/>
      <c r="O969" s="21"/>
    </row>
    <row r="970" spans="2:15" ht="14.25" customHeight="1"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21"/>
      <c r="O970" s="21"/>
    </row>
    <row r="971" spans="2:15" ht="14.25" customHeight="1"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21"/>
      <c r="O971" s="21"/>
    </row>
    <row r="972" spans="2:15" ht="14.25" customHeight="1"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21"/>
      <c r="O972" s="21"/>
    </row>
    <row r="973" spans="2:15" ht="14.25" customHeight="1"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21"/>
      <c r="O973" s="21"/>
    </row>
    <row r="974" spans="2:15" ht="14.25" customHeight="1"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21"/>
      <c r="O974" s="21"/>
    </row>
    <row r="975" spans="2:15" ht="14.25" customHeight="1"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21"/>
      <c r="O975" s="21"/>
    </row>
    <row r="976" spans="2:15" ht="14.25" customHeight="1"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21"/>
      <c r="O976" s="21"/>
    </row>
    <row r="977" spans="2:15" ht="14.25" customHeight="1"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21"/>
      <c r="O977" s="21"/>
    </row>
    <row r="978" spans="2:15" ht="14.25" customHeight="1"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21"/>
      <c r="O978" s="21"/>
    </row>
    <row r="979" spans="2:15" ht="14.25" customHeight="1"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21"/>
      <c r="O979" s="21"/>
    </row>
    <row r="980" spans="2:15" ht="14.25" customHeight="1"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21"/>
      <c r="O980" s="21"/>
    </row>
    <row r="981" spans="2:15" ht="14.25" customHeight="1"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21"/>
      <c r="O981" s="21"/>
    </row>
    <row r="982" spans="2:15" ht="14.25" customHeight="1"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21"/>
      <c r="O982" s="21"/>
    </row>
    <row r="983" spans="2:15" ht="14.25" customHeight="1"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21"/>
      <c r="O983" s="21"/>
    </row>
    <row r="984" spans="2:15" ht="14.25" customHeight="1"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21"/>
      <c r="O984" s="21"/>
    </row>
    <row r="985" spans="2:15" ht="14.25" customHeight="1"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21"/>
      <c r="O985" s="21"/>
    </row>
    <row r="986" spans="2:15" ht="14.25" customHeight="1"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21"/>
      <c r="O986" s="21"/>
    </row>
    <row r="987" spans="2:15" ht="14.25" customHeight="1"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21"/>
      <c r="O987" s="21"/>
    </row>
    <row r="988" spans="2:15" ht="14.25" customHeight="1"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21"/>
      <c r="O988" s="21"/>
    </row>
    <row r="989" spans="2:15" ht="14.25" customHeight="1"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21"/>
      <c r="O989" s="21"/>
    </row>
    <row r="990" spans="2:15" ht="14.25" customHeight="1"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21"/>
      <c r="O990" s="21"/>
    </row>
    <row r="991" spans="2:15" ht="14.25" customHeight="1"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21"/>
      <c r="O991" s="21"/>
    </row>
    <row r="992" spans="2:15" ht="14.25" customHeight="1"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21"/>
      <c r="O992" s="21"/>
    </row>
    <row r="993" spans="2:15" ht="14.25" customHeight="1"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21"/>
      <c r="O993" s="21"/>
    </row>
    <row r="994" spans="2:15" ht="14.25" customHeight="1"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21"/>
      <c r="O994" s="21"/>
    </row>
    <row r="995" spans="2:15" ht="14.25" customHeight="1"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21"/>
      <c r="O995" s="21"/>
    </row>
    <row r="996" spans="2:15" ht="14.25" customHeight="1"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21"/>
      <c r="O996" s="21"/>
    </row>
    <row r="997" spans="2:15" ht="14.25" customHeight="1"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21"/>
      <c r="O997" s="21"/>
    </row>
    <row r="998" spans="2:15" ht="14.25" customHeight="1"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21"/>
      <c r="O998" s="21"/>
    </row>
    <row r="999" spans="2:15" ht="14.25" customHeight="1"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21"/>
      <c r="O999" s="21"/>
    </row>
    <row r="1000" spans="2:15" ht="14.25" customHeight="1"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21"/>
      <c r="O1000" s="21"/>
    </row>
  </sheetData>
  <hyperlinks>
    <hyperlink ref="A30" r:id="rId1" xr:uid="{00000000-0004-0000-0500-000000000000}"/>
    <hyperlink ref="A31" r:id="rId2" xr:uid="{00000000-0004-0000-0500-000001000000}"/>
    <hyperlink ref="A34" r:id="rId3" xr:uid="{00000000-0004-0000-0500-000002000000}"/>
  </hyperlink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BFE3CFE93D44ACF557EC882C9C7F" ma:contentTypeVersion="1" ma:contentTypeDescription="Create a new document." ma:contentTypeScope="" ma:versionID="0d138fa4822b09efea14cf054be0ad9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B35694-45F8-4959-97A6-3E71D0262604}"/>
</file>

<file path=customXml/itemProps2.xml><?xml version="1.0" encoding="utf-8"?>
<ds:datastoreItem xmlns:ds="http://schemas.openxmlformats.org/officeDocument/2006/customXml" ds:itemID="{61178D0B-F260-4060-9D87-29A38BE71BF6}"/>
</file>

<file path=customXml/itemProps3.xml><?xml version="1.0" encoding="utf-8"?>
<ds:datastoreItem xmlns:ds="http://schemas.openxmlformats.org/officeDocument/2006/customXml" ds:itemID="{8590E3F2-EAF6-4541-869D-59F92CC1E2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Statewide Housing Targets</vt:lpstr>
      <vt:lpstr>Municipal Housing Targets</vt:lpstr>
      <vt:lpstr>2025 Housing Stock Estimate</vt:lpstr>
      <vt:lpstr>Building Permits (Avg)</vt:lpstr>
      <vt:lpstr>Unit Completions (2025)</vt:lpstr>
      <vt:lpstr>Housing Attrition Estimate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 Housing Targets Calculation</dc:title>
  <dc:creator>Haley Lemieux</dc:creator>
  <cp:lastModifiedBy>Maria Rivera</cp:lastModifiedBy>
  <dcterms:created xsi:type="dcterms:W3CDTF">2025-12-21T20:13:45Z</dcterms:created>
  <dcterms:modified xsi:type="dcterms:W3CDTF">2025-12-31T23:11:29Z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0x0101003C03BFE3CFE93D44ACF557EC882C9C7F</vt:lpwstr>
  </property>
</Properties>
</file>