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Laptop_user\Downloads\"/>
    </mc:Choice>
  </mc:AlternateContent>
  <xr:revisionPtr revIDLastSave="0" documentId="8_{45CE9CE4-B656-4625-80E6-509737EE90AD}" xr6:coauthVersionLast="41" xr6:coauthVersionMax="41" xr10:uidLastSave="{00000000-0000-0000-0000-000000000000}"/>
  <bookViews>
    <workbookView xWindow="-108" yWindow="-108" windowWidth="23256" windowHeight="12576" tabRatio="873" xr2:uid="{00000000-000D-0000-FFFF-FFFF00000000}"/>
  </bookViews>
  <sheets>
    <sheet name="Statewide Housing Targets" sheetId="1" r:id="rId1"/>
    <sheet name="Municipal Housing Targets" sheetId="2" r:id="rId2"/>
    <sheet name="2025 Housing Stock Estimate" sheetId="3" r:id="rId3"/>
    <sheet name="Building Permits (Avg)" sheetId="4" r:id="rId4"/>
    <sheet name="Unit Completions (2025)" sheetId="5" r:id="rId5"/>
    <sheet name="Housing Attrition Estimate" sheetId="6" r:id="rId6"/>
  </sheets>
  <definedNames>
    <definedName name="_xlnm._FilterDatabase" localSheetId="1" hidden="1">'Municipal Housing Targets'!$A$1:$E$89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  <ext uri="GoogleSheetsCustomDataVersion2">
      <go:sheetsCustomData xmlns:go="http://customooxmlschemas.google.com/" r:id="rId11" roundtripDataChecksum="QX7VHAZJ6LWRJbN7VePrcJW7c1k7zK5NOxdfBiU7Omg="/>
    </ext>
  </extLst>
</workbook>
</file>

<file path=xl/calcChain.xml><?xml version="1.0" encoding="utf-8"?>
<calcChain xmlns="http://schemas.openxmlformats.org/spreadsheetml/2006/main">
  <c r="D10" i="5" l="1"/>
  <c r="B10" i="5"/>
  <c r="K6" i="3"/>
  <c r="F10" i="3"/>
  <c r="G4" i="3"/>
  <c r="H6" i="3"/>
  <c r="M26" i="6"/>
  <c r="M25" i="6"/>
  <c r="M24" i="6"/>
  <c r="M23" i="6"/>
  <c r="M22" i="6"/>
  <c r="M21" i="6"/>
  <c r="M20" i="6"/>
  <c r="M19" i="6"/>
  <c r="O19" i="6" s="1"/>
  <c r="D22" i="3" s="1"/>
  <c r="M18" i="6"/>
  <c r="M17" i="6"/>
  <c r="M16" i="6"/>
  <c r="M15" i="6"/>
  <c r="O15" i="6" s="1"/>
  <c r="D18" i="3" s="1"/>
  <c r="M14" i="6"/>
  <c r="M13" i="6"/>
  <c r="M12" i="6"/>
  <c r="M11" i="6"/>
  <c r="O11" i="6" s="1"/>
  <c r="D14" i="3" s="1"/>
  <c r="M10" i="6"/>
  <c r="M9" i="6"/>
  <c r="N8" i="6"/>
  <c r="M8" i="6"/>
  <c r="O8" i="6" s="1"/>
  <c r="D11" i="3" s="1"/>
  <c r="M7" i="6"/>
  <c r="M6" i="6"/>
  <c r="M5" i="6"/>
  <c r="M4" i="6"/>
  <c r="M3" i="6"/>
  <c r="S33" i="5"/>
  <c r="R33" i="5"/>
  <c r="Q33" i="5"/>
  <c r="P33" i="5"/>
  <c r="O33" i="5"/>
  <c r="G33" i="5" s="1"/>
  <c r="H33" i="5"/>
  <c r="C33" i="5"/>
  <c r="S32" i="5"/>
  <c r="R32" i="5"/>
  <c r="Q32" i="5"/>
  <c r="P32" i="5"/>
  <c r="G32" i="5" s="1"/>
  <c r="O32" i="5"/>
  <c r="H32" i="5"/>
  <c r="C32" i="5"/>
  <c r="S31" i="5"/>
  <c r="R31" i="5"/>
  <c r="Q31" i="5"/>
  <c r="P31" i="5"/>
  <c r="O31" i="5"/>
  <c r="G31" i="5" s="1"/>
  <c r="H31" i="5"/>
  <c r="C31" i="5"/>
  <c r="S30" i="5"/>
  <c r="R30" i="5"/>
  <c r="Q30" i="5"/>
  <c r="P30" i="5"/>
  <c r="G30" i="5" s="1"/>
  <c r="O30" i="5"/>
  <c r="H30" i="5"/>
  <c r="C30" i="5"/>
  <c r="S29" i="5"/>
  <c r="R29" i="5"/>
  <c r="Q29" i="5"/>
  <c r="P29" i="5"/>
  <c r="O29" i="5"/>
  <c r="G29" i="5" s="1"/>
  <c r="H29" i="5"/>
  <c r="C29" i="5"/>
  <c r="S28" i="5"/>
  <c r="R28" i="5"/>
  <c r="Q28" i="5"/>
  <c r="P28" i="5"/>
  <c r="G28" i="5" s="1"/>
  <c r="O28" i="5"/>
  <c r="H28" i="5"/>
  <c r="C28" i="5"/>
  <c r="S27" i="5"/>
  <c r="R27" i="5"/>
  <c r="Q27" i="5"/>
  <c r="P27" i="5"/>
  <c r="O27" i="5"/>
  <c r="G27" i="5" s="1"/>
  <c r="H27" i="5"/>
  <c r="C27" i="5"/>
  <c r="S26" i="5"/>
  <c r="R26" i="5"/>
  <c r="Q26" i="5"/>
  <c r="P26" i="5"/>
  <c r="G26" i="5" s="1"/>
  <c r="O26" i="5"/>
  <c r="H26" i="5"/>
  <c r="C26" i="5"/>
  <c r="S25" i="5"/>
  <c r="R25" i="5"/>
  <c r="Q25" i="5"/>
  <c r="P25" i="5"/>
  <c r="O25" i="5"/>
  <c r="G25" i="5" s="1"/>
  <c r="H25" i="5"/>
  <c r="C25" i="5"/>
  <c r="S24" i="5"/>
  <c r="R24" i="5"/>
  <c r="Q24" i="5"/>
  <c r="P24" i="5"/>
  <c r="G24" i="5" s="1"/>
  <c r="O24" i="5"/>
  <c r="H24" i="5"/>
  <c r="C24" i="5"/>
  <c r="S23" i="5"/>
  <c r="R23" i="5"/>
  <c r="Q23" i="5"/>
  <c r="P23" i="5"/>
  <c r="O23" i="5"/>
  <c r="G23" i="5" s="1"/>
  <c r="H23" i="5"/>
  <c r="C23" i="5"/>
  <c r="S22" i="5"/>
  <c r="R22" i="5"/>
  <c r="Q22" i="5"/>
  <c r="P22" i="5"/>
  <c r="G22" i="5" s="1"/>
  <c r="O22" i="5"/>
  <c r="H22" i="5"/>
  <c r="C22" i="5"/>
  <c r="S21" i="5"/>
  <c r="R21" i="5"/>
  <c r="Q21" i="5"/>
  <c r="P21" i="5"/>
  <c r="O21" i="5"/>
  <c r="G21" i="5" s="1"/>
  <c r="H21" i="5"/>
  <c r="C21" i="5"/>
  <c r="S20" i="5"/>
  <c r="R20" i="5"/>
  <c r="Q20" i="5"/>
  <c r="P20" i="5"/>
  <c r="O20" i="5"/>
  <c r="G20" i="5" s="1"/>
  <c r="H20" i="5"/>
  <c r="C20" i="5"/>
  <c r="S19" i="5"/>
  <c r="R19" i="5"/>
  <c r="Q19" i="5"/>
  <c r="P19" i="5"/>
  <c r="O19" i="5"/>
  <c r="G19" i="5" s="1"/>
  <c r="H19" i="5"/>
  <c r="C19" i="5"/>
  <c r="S18" i="5"/>
  <c r="R18" i="5"/>
  <c r="Q18" i="5"/>
  <c r="P18" i="5"/>
  <c r="O18" i="5"/>
  <c r="G18" i="5" s="1"/>
  <c r="H18" i="5"/>
  <c r="C18" i="5"/>
  <c r="S17" i="5"/>
  <c r="R17" i="5"/>
  <c r="Q17" i="5"/>
  <c r="P17" i="5"/>
  <c r="O17" i="5"/>
  <c r="G17" i="5" s="1"/>
  <c r="H17" i="5"/>
  <c r="C17" i="5"/>
  <c r="S16" i="5"/>
  <c r="R16" i="5"/>
  <c r="Q16" i="5"/>
  <c r="P16" i="5"/>
  <c r="O16" i="5"/>
  <c r="G16" i="5" s="1"/>
  <c r="H16" i="5"/>
  <c r="C16" i="5"/>
  <c r="S15" i="5"/>
  <c r="R15" i="5"/>
  <c r="Q15" i="5"/>
  <c r="P15" i="5"/>
  <c r="O15" i="5"/>
  <c r="G15" i="5" s="1"/>
  <c r="H15" i="5"/>
  <c r="C15" i="5"/>
  <c r="S14" i="5"/>
  <c r="R14" i="5"/>
  <c r="Q14" i="5"/>
  <c r="P14" i="5"/>
  <c r="O14" i="5"/>
  <c r="G14" i="5" s="1"/>
  <c r="H14" i="5"/>
  <c r="C14" i="5"/>
  <c r="S13" i="5"/>
  <c r="R13" i="5"/>
  <c r="Q13" i="5"/>
  <c r="P13" i="5"/>
  <c r="O13" i="5"/>
  <c r="G13" i="5" s="1"/>
  <c r="H13" i="5"/>
  <c r="C13" i="5"/>
  <c r="S12" i="5"/>
  <c r="R12" i="5"/>
  <c r="Q12" i="5"/>
  <c r="P12" i="5"/>
  <c r="G12" i="5" s="1"/>
  <c r="O12" i="5"/>
  <c r="H12" i="5"/>
  <c r="C12" i="5"/>
  <c r="S11" i="5"/>
  <c r="R11" i="5"/>
  <c r="Q11" i="5"/>
  <c r="P11" i="5"/>
  <c r="O11" i="5"/>
  <c r="G11" i="5" s="1"/>
  <c r="H11" i="5"/>
  <c r="C11" i="5"/>
  <c r="S10" i="5"/>
  <c r="R10" i="5"/>
  <c r="Q10" i="5"/>
  <c r="P10" i="5"/>
  <c r="O10" i="5"/>
  <c r="G10" i="5" s="1"/>
  <c r="H10" i="5"/>
  <c r="C10" i="5"/>
  <c r="C32" i="4"/>
  <c r="N25" i="6" s="1"/>
  <c r="C31" i="4"/>
  <c r="N24" i="6" s="1"/>
  <c r="C30" i="4"/>
  <c r="N21" i="6" s="1"/>
  <c r="O21" i="6" s="1"/>
  <c r="D24" i="3" s="1"/>
  <c r="C29" i="4"/>
  <c r="N11" i="6" s="1"/>
  <c r="C28" i="4"/>
  <c r="N22" i="6" s="1"/>
  <c r="O22" i="6" s="1"/>
  <c r="D25" i="3" s="1"/>
  <c r="C27" i="4"/>
  <c r="N19" i="6" s="1"/>
  <c r="C26" i="4"/>
  <c r="N16" i="6" s="1"/>
  <c r="C25" i="4"/>
  <c r="N9" i="6" s="1"/>
  <c r="O9" i="6" s="1"/>
  <c r="D12" i="3" s="1"/>
  <c r="C24" i="4"/>
  <c r="N7" i="6" s="1"/>
  <c r="C23" i="4"/>
  <c r="N23" i="6" s="1"/>
  <c r="O23" i="6" s="1"/>
  <c r="D26" i="3" s="1"/>
  <c r="C22" i="4"/>
  <c r="N13" i="6" s="1"/>
  <c r="O13" i="6" s="1"/>
  <c r="D16" i="3" s="1"/>
  <c r="C21" i="4"/>
  <c r="N3" i="6" s="1"/>
  <c r="C20" i="4"/>
  <c r="N20" i="6" s="1"/>
  <c r="O20" i="6" s="1"/>
  <c r="D23" i="3" s="1"/>
  <c r="C19" i="4"/>
  <c r="N10" i="6" s="1"/>
  <c r="C18" i="4"/>
  <c r="N6" i="6" s="1"/>
  <c r="O6" i="6" s="1"/>
  <c r="D9" i="3" s="1"/>
  <c r="C17" i="4"/>
  <c r="N18" i="6" s="1"/>
  <c r="C16" i="4"/>
  <c r="N17" i="6" s="1"/>
  <c r="O17" i="6" s="1"/>
  <c r="D20" i="3" s="1"/>
  <c r="C15" i="4"/>
  <c r="N12" i="6" s="1"/>
  <c r="O12" i="6" s="1"/>
  <c r="D15" i="3" s="1"/>
  <c r="C14" i="4"/>
  <c r="E29" i="3" s="1"/>
  <c r="E3" i="3" s="1"/>
  <c r="E30" i="3" s="1"/>
  <c r="C13" i="4"/>
  <c r="N15" i="6" s="1"/>
  <c r="C12" i="4"/>
  <c r="N14" i="6" s="1"/>
  <c r="O14" i="6" s="1"/>
  <c r="D17" i="3" s="1"/>
  <c r="C11" i="4"/>
  <c r="C10" i="4"/>
  <c r="N5" i="6" s="1"/>
  <c r="O5" i="6" s="1"/>
  <c r="D8" i="3" s="1"/>
  <c r="C9" i="4"/>
  <c r="N4" i="6" s="1"/>
  <c r="O4" i="6" s="1"/>
  <c r="D7" i="3" s="1"/>
  <c r="C30" i="3"/>
  <c r="H29" i="3"/>
  <c r="I29" i="3" s="1"/>
  <c r="F29" i="3"/>
  <c r="E28" i="3"/>
  <c r="H27" i="3"/>
  <c r="I27" i="3" s="1"/>
  <c r="F27" i="3"/>
  <c r="E27" i="3"/>
  <c r="H26" i="3"/>
  <c r="I26" i="3" s="1"/>
  <c r="F26" i="3"/>
  <c r="E26" i="3"/>
  <c r="E25" i="3"/>
  <c r="E24" i="3"/>
  <c r="H23" i="3"/>
  <c r="I23" i="3" s="1"/>
  <c r="F23" i="3"/>
  <c r="E23" i="3"/>
  <c r="E22" i="3"/>
  <c r="H21" i="3"/>
  <c r="I21" i="3" s="1"/>
  <c r="F21" i="3"/>
  <c r="E21" i="3"/>
  <c r="H20" i="3"/>
  <c r="I20" i="3" s="1"/>
  <c r="F20" i="3"/>
  <c r="E20" i="3"/>
  <c r="E19" i="3"/>
  <c r="H18" i="3"/>
  <c r="I18" i="3" s="1"/>
  <c r="F18" i="3"/>
  <c r="E18" i="3"/>
  <c r="H17" i="3"/>
  <c r="I17" i="3" s="1"/>
  <c r="F17" i="3"/>
  <c r="E17" i="3"/>
  <c r="E16" i="3"/>
  <c r="H15" i="3"/>
  <c r="I15" i="3" s="1"/>
  <c r="F15" i="3"/>
  <c r="E15" i="3"/>
  <c r="E14" i="3"/>
  <c r="H13" i="3"/>
  <c r="I13" i="3" s="1"/>
  <c r="F13" i="3"/>
  <c r="E13" i="3"/>
  <c r="H12" i="3"/>
  <c r="I12" i="3" s="1"/>
  <c r="F12" i="3"/>
  <c r="E12" i="3"/>
  <c r="H11" i="3"/>
  <c r="I11" i="3" s="1"/>
  <c r="F11" i="3"/>
  <c r="E11" i="3"/>
  <c r="E10" i="3"/>
  <c r="H9" i="3"/>
  <c r="I9" i="3" s="1"/>
  <c r="F9" i="3"/>
  <c r="E9" i="3"/>
  <c r="H8" i="3"/>
  <c r="F8" i="3"/>
  <c r="E8" i="3"/>
  <c r="H7" i="3"/>
  <c r="I7" i="3" s="1"/>
  <c r="F7" i="3"/>
  <c r="E7" i="3"/>
  <c r="I6" i="3"/>
  <c r="F6" i="3"/>
  <c r="E6" i="3"/>
  <c r="G30" i="3"/>
  <c r="H3" i="3"/>
  <c r="F3" i="3"/>
  <c r="D89" i="2"/>
  <c r="C89" i="2"/>
  <c r="D84" i="2"/>
  <c r="C84" i="2"/>
  <c r="D77" i="2"/>
  <c r="C77" i="2"/>
  <c r="D71" i="2"/>
  <c r="C71" i="2"/>
  <c r="D67" i="2"/>
  <c r="C67" i="2"/>
  <c r="D65" i="2"/>
  <c r="C65" i="2"/>
  <c r="D62" i="2"/>
  <c r="C62" i="2"/>
  <c r="D60" i="2"/>
  <c r="C60" i="2"/>
  <c r="D58" i="2"/>
  <c r="C58" i="2"/>
  <c r="D54" i="2"/>
  <c r="C54" i="2"/>
  <c r="D51" i="2"/>
  <c r="C51" i="2"/>
  <c r="D47" i="2"/>
  <c r="C47" i="2"/>
  <c r="D44" i="2"/>
  <c r="C44" i="2"/>
  <c r="D35" i="2"/>
  <c r="C35" i="2"/>
  <c r="D32" i="2"/>
  <c r="C32" i="2"/>
  <c r="D29" i="2"/>
  <c r="C29" i="2"/>
  <c r="D23" i="2"/>
  <c r="C23" i="2"/>
  <c r="D15" i="2"/>
  <c r="C15" i="2"/>
  <c r="D10" i="2"/>
  <c r="C10" i="2"/>
  <c r="D7" i="2"/>
  <c r="C7" i="2"/>
  <c r="D5" i="2"/>
  <c r="C5" i="2"/>
  <c r="M27" i="1"/>
  <c r="D27" i="1"/>
  <c r="M26" i="1"/>
  <c r="D26" i="1"/>
  <c r="M25" i="1"/>
  <c r="D25" i="1"/>
  <c r="M24" i="1"/>
  <c r="I24" i="1"/>
  <c r="D24" i="1"/>
  <c r="M23" i="1"/>
  <c r="I23" i="1"/>
  <c r="D23" i="1"/>
  <c r="M22" i="1"/>
  <c r="I22" i="1"/>
  <c r="D22" i="1"/>
  <c r="M21" i="1"/>
  <c r="I21" i="1"/>
  <c r="D21" i="1"/>
  <c r="M20" i="1"/>
  <c r="I20" i="1"/>
  <c r="D20" i="1"/>
  <c r="M19" i="1"/>
  <c r="D19" i="1"/>
  <c r="M18" i="1"/>
  <c r="I18" i="1"/>
  <c r="D18" i="1"/>
  <c r="M17" i="1"/>
  <c r="D17" i="1"/>
  <c r="M16" i="1"/>
  <c r="I16" i="1"/>
  <c r="D16" i="1"/>
  <c r="M15" i="1"/>
  <c r="I15" i="1"/>
  <c r="D15" i="1"/>
  <c r="M14" i="1"/>
  <c r="I14" i="1"/>
  <c r="D14" i="1"/>
  <c r="M13" i="1"/>
  <c r="I13" i="1"/>
  <c r="D13" i="1"/>
  <c r="M12" i="1"/>
  <c r="I12" i="1"/>
  <c r="D12" i="1"/>
  <c r="M11" i="1"/>
  <c r="D11" i="1"/>
  <c r="M10" i="1"/>
  <c r="I10" i="1"/>
  <c r="D10" i="1"/>
  <c r="M9" i="1"/>
  <c r="I9" i="1"/>
  <c r="D9" i="1"/>
  <c r="M8" i="1"/>
  <c r="D8" i="1"/>
  <c r="M7" i="1"/>
  <c r="D7" i="1"/>
  <c r="M6" i="1"/>
  <c r="I6" i="1"/>
  <c r="D6" i="1"/>
  <c r="M5" i="1"/>
  <c r="I5" i="1"/>
  <c r="D5" i="1"/>
  <c r="M4" i="1"/>
  <c r="D4" i="1"/>
  <c r="D3" i="1"/>
  <c r="H4" i="3" l="1"/>
  <c r="I8" i="3"/>
  <c r="F10" i="5"/>
  <c r="E10" i="5"/>
  <c r="J7" i="3" s="1"/>
  <c r="K7" i="3" s="1"/>
  <c r="E5" i="1" s="1"/>
  <c r="H5" i="1" s="1"/>
  <c r="J5" i="1" s="1"/>
  <c r="L5" i="1" s="1"/>
  <c r="N5" i="1" s="1"/>
  <c r="F18" i="5"/>
  <c r="E18" i="5"/>
  <c r="D18" i="5"/>
  <c r="F11" i="5"/>
  <c r="E11" i="5"/>
  <c r="B11" i="5" s="1"/>
  <c r="J8" i="3" s="1"/>
  <c r="K8" i="3" s="1"/>
  <c r="E6" i="1" s="1"/>
  <c r="H6" i="1" s="1"/>
  <c r="J6" i="1" s="1"/>
  <c r="L6" i="1" s="1"/>
  <c r="N6" i="1" s="1"/>
  <c r="D11" i="5"/>
  <c r="F19" i="5"/>
  <c r="E19" i="5"/>
  <c r="D19" i="5"/>
  <c r="F27" i="5"/>
  <c r="E27" i="5"/>
  <c r="D27" i="5"/>
  <c r="F17" i="5"/>
  <c r="E17" i="5"/>
  <c r="B17" i="5" s="1"/>
  <c r="J20" i="3" s="1"/>
  <c r="K20" i="3" s="1"/>
  <c r="E18" i="1" s="1"/>
  <c r="H18" i="1" s="1"/>
  <c r="J18" i="1" s="1"/>
  <c r="L18" i="1" s="1"/>
  <c r="N18" i="1" s="1"/>
  <c r="D17" i="5"/>
  <c r="F25" i="5"/>
  <c r="E25" i="5"/>
  <c r="D25" i="5"/>
  <c r="F26" i="5"/>
  <c r="E26" i="5"/>
  <c r="B26" i="5" s="1"/>
  <c r="J12" i="3" s="1"/>
  <c r="K12" i="3" s="1"/>
  <c r="E10" i="1" s="1"/>
  <c r="H10" i="1" s="1"/>
  <c r="J10" i="1" s="1"/>
  <c r="L10" i="1" s="1"/>
  <c r="N10" i="1" s="1"/>
  <c r="D26" i="5"/>
  <c r="F33" i="5"/>
  <c r="E33" i="5"/>
  <c r="D33" i="5"/>
  <c r="F12" i="5"/>
  <c r="E12" i="5"/>
  <c r="D12" i="5"/>
  <c r="F28" i="5"/>
  <c r="E28" i="5"/>
  <c r="D28" i="5"/>
  <c r="N27" i="6"/>
  <c r="N28" i="6" s="1"/>
  <c r="F16" i="5"/>
  <c r="E16" i="5"/>
  <c r="D16" i="5"/>
  <c r="O7" i="6"/>
  <c r="F15" i="5"/>
  <c r="E15" i="5"/>
  <c r="B15" i="5" s="1"/>
  <c r="J29" i="3" s="1"/>
  <c r="D15" i="5"/>
  <c r="F23" i="5"/>
  <c r="E23" i="5"/>
  <c r="D23" i="5"/>
  <c r="F24" i="5"/>
  <c r="E24" i="5"/>
  <c r="D24" i="5"/>
  <c r="F31" i="5"/>
  <c r="E31" i="5"/>
  <c r="B31" i="5" s="1"/>
  <c r="J24" i="3" s="1"/>
  <c r="D31" i="5"/>
  <c r="F32" i="5"/>
  <c r="E32" i="5"/>
  <c r="B32" i="5" s="1"/>
  <c r="J27" i="3" s="1"/>
  <c r="D32" i="5"/>
  <c r="F14" i="5"/>
  <c r="E14" i="5"/>
  <c r="B14" i="5" s="1"/>
  <c r="J18" i="3" s="1"/>
  <c r="K18" i="3" s="1"/>
  <c r="E16" i="1" s="1"/>
  <c r="H16" i="1" s="1"/>
  <c r="J16" i="1" s="1"/>
  <c r="L16" i="1" s="1"/>
  <c r="N16" i="1" s="1"/>
  <c r="D14" i="5"/>
  <c r="O16" i="6"/>
  <c r="O24" i="6"/>
  <c r="I7" i="1"/>
  <c r="F13" i="5"/>
  <c r="E13" i="5"/>
  <c r="B13" i="5" s="1"/>
  <c r="J17" i="3" s="1"/>
  <c r="D13" i="5"/>
  <c r="F21" i="5"/>
  <c r="E21" i="5"/>
  <c r="B21" i="5" s="1"/>
  <c r="J23" i="3" s="1"/>
  <c r="K23" i="3" s="1"/>
  <c r="E21" i="1" s="1"/>
  <c r="H21" i="1" s="1"/>
  <c r="J21" i="1" s="1"/>
  <c r="L21" i="1" s="1"/>
  <c r="N21" i="1" s="1"/>
  <c r="D21" i="5"/>
  <c r="F22" i="5"/>
  <c r="E22" i="5"/>
  <c r="B22" i="5" s="1"/>
  <c r="J6" i="3" s="1"/>
  <c r="D22" i="5"/>
  <c r="F29" i="5"/>
  <c r="E29" i="5"/>
  <c r="D29" i="5"/>
  <c r="F30" i="5"/>
  <c r="E30" i="5"/>
  <c r="B30" i="5" s="1"/>
  <c r="J14" i="3" s="1"/>
  <c r="D30" i="5"/>
  <c r="O25" i="6"/>
  <c r="K17" i="3"/>
  <c r="E15" i="1" s="1"/>
  <c r="H15" i="1" s="1"/>
  <c r="J15" i="1" s="1"/>
  <c r="L15" i="1" s="1"/>
  <c r="N15" i="1" s="1"/>
  <c r="F20" i="5"/>
  <c r="E20" i="5"/>
  <c r="B20" i="5" s="1"/>
  <c r="J13" i="3" s="1"/>
  <c r="D20" i="5"/>
  <c r="O3" i="6"/>
  <c r="O10" i="6"/>
  <c r="O18" i="6"/>
  <c r="O26" i="6"/>
  <c r="N26" i="6"/>
  <c r="C8" i="4"/>
  <c r="M27" i="6"/>
  <c r="M28" i="6" s="1"/>
  <c r="I3" i="3"/>
  <c r="Q6" i="1" l="1"/>
  <c r="P6" i="1"/>
  <c r="O6" i="1"/>
  <c r="R6" i="1"/>
  <c r="S6" i="1"/>
  <c r="Q10" i="1"/>
  <c r="P10" i="1"/>
  <c r="O10" i="1"/>
  <c r="R10" i="1"/>
  <c r="S10" i="1"/>
  <c r="R16" i="1"/>
  <c r="Q16" i="1"/>
  <c r="S16" i="1"/>
  <c r="O16" i="1"/>
  <c r="P16" i="1"/>
  <c r="K27" i="3"/>
  <c r="E25" i="1" s="1"/>
  <c r="H25" i="1" s="1"/>
  <c r="J25" i="1" s="1"/>
  <c r="L25" i="1" s="1"/>
  <c r="N25" i="1" s="1"/>
  <c r="O5" i="1"/>
  <c r="P5" i="1"/>
  <c r="R5" i="1"/>
  <c r="S5" i="1"/>
  <c r="Q5" i="1"/>
  <c r="O21" i="1"/>
  <c r="P21" i="1"/>
  <c r="R21" i="1"/>
  <c r="S21" i="1"/>
  <c r="Q21" i="1"/>
  <c r="Q18" i="1"/>
  <c r="P18" i="1"/>
  <c r="O18" i="1"/>
  <c r="R18" i="1"/>
  <c r="S18" i="1"/>
  <c r="B12" i="5"/>
  <c r="J11" i="3" s="1"/>
  <c r="K11" i="3" s="1"/>
  <c r="E9" i="1" s="1"/>
  <c r="H9" i="1" s="1"/>
  <c r="J9" i="1" s="1"/>
  <c r="L9" i="1" s="1"/>
  <c r="N9" i="1" s="1"/>
  <c r="B27" i="5"/>
  <c r="J19" i="3" s="1"/>
  <c r="S15" i="1"/>
  <c r="P15" i="1"/>
  <c r="R15" i="1"/>
  <c r="Q15" i="1"/>
  <c r="O15" i="1"/>
  <c r="D21" i="3"/>
  <c r="I19" i="1"/>
  <c r="D19" i="3"/>
  <c r="F19" i="3" s="1"/>
  <c r="H19" i="3" s="1"/>
  <c r="I19" i="3" s="1"/>
  <c r="K19" i="3" s="1"/>
  <c r="E17" i="1" s="1"/>
  <c r="H17" i="1" s="1"/>
  <c r="I17" i="1"/>
  <c r="D13" i="3"/>
  <c r="K13" i="3" s="1"/>
  <c r="E11" i="1" s="1"/>
  <c r="H11" i="1" s="1"/>
  <c r="I11" i="1"/>
  <c r="B29" i="5"/>
  <c r="J25" i="3" s="1"/>
  <c r="B25" i="5"/>
  <c r="J10" i="3" s="1"/>
  <c r="D29" i="3"/>
  <c r="K29" i="3" s="1"/>
  <c r="E27" i="1" s="1"/>
  <c r="H27" i="1" s="1"/>
  <c r="I27" i="1"/>
  <c r="B24" i="5"/>
  <c r="J26" i="3" s="1"/>
  <c r="K26" i="3" s="1"/>
  <c r="E24" i="1" s="1"/>
  <c r="H24" i="1" s="1"/>
  <c r="J24" i="1" s="1"/>
  <c r="L24" i="1" s="1"/>
  <c r="N24" i="1" s="1"/>
  <c r="D27" i="3"/>
  <c r="I25" i="1"/>
  <c r="O27" i="6"/>
  <c r="D6" i="3"/>
  <c r="I4" i="1"/>
  <c r="M3" i="1"/>
  <c r="D10" i="3"/>
  <c r="I8" i="1"/>
  <c r="B33" i="5"/>
  <c r="J28" i="3" s="1"/>
  <c r="B19" i="5"/>
  <c r="J9" i="3" s="1"/>
  <c r="K9" i="3" s="1"/>
  <c r="E7" i="1" s="1"/>
  <c r="H7" i="1" s="1"/>
  <c r="J7" i="1" s="1"/>
  <c r="L7" i="1" s="1"/>
  <c r="N7" i="1" s="1"/>
  <c r="B18" i="5"/>
  <c r="J21" i="3" s="1"/>
  <c r="K21" i="3" s="1"/>
  <c r="E19" i="1" s="1"/>
  <c r="H19" i="1" s="1"/>
  <c r="D28" i="3"/>
  <c r="F28" i="3" s="1"/>
  <c r="H28" i="3" s="1"/>
  <c r="I28" i="3" s="1"/>
  <c r="K28" i="3" s="1"/>
  <c r="E26" i="1" s="1"/>
  <c r="H26" i="1" s="1"/>
  <c r="I26" i="1"/>
  <c r="B23" i="5"/>
  <c r="J16" i="3" s="1"/>
  <c r="B16" i="5"/>
  <c r="J15" i="3" s="1"/>
  <c r="K15" i="3" s="1"/>
  <c r="E13" i="1" s="1"/>
  <c r="H13" i="1" s="1"/>
  <c r="J13" i="1" s="1"/>
  <c r="L13" i="1" s="1"/>
  <c r="N13" i="1" s="1"/>
  <c r="B28" i="5"/>
  <c r="J22" i="3" s="1"/>
  <c r="J26" i="1" l="1"/>
  <c r="L26" i="1" s="1"/>
  <c r="N26" i="1" s="1"/>
  <c r="R26" i="1" s="1"/>
  <c r="J27" i="1"/>
  <c r="L27" i="1" s="1"/>
  <c r="N27" i="1" s="1"/>
  <c r="S27" i="1" s="1"/>
  <c r="J19" i="1"/>
  <c r="L19" i="1" s="1"/>
  <c r="N19" i="1" s="1"/>
  <c r="S19" i="1" s="1"/>
  <c r="J11" i="1"/>
  <c r="L11" i="1" s="1"/>
  <c r="N11" i="1" s="1"/>
  <c r="R11" i="1" s="1"/>
  <c r="T6" i="1"/>
  <c r="J17" i="1"/>
  <c r="L17" i="1" s="1"/>
  <c r="N17" i="1" s="1"/>
  <c r="O17" i="1" s="1"/>
  <c r="Q26" i="1"/>
  <c r="P26" i="1"/>
  <c r="O26" i="1"/>
  <c r="R27" i="1"/>
  <c r="Q27" i="1"/>
  <c r="O27" i="1"/>
  <c r="S7" i="1"/>
  <c r="P7" i="1"/>
  <c r="R7" i="1"/>
  <c r="Q7" i="1"/>
  <c r="O7" i="1"/>
  <c r="E49" i="2"/>
  <c r="E51" i="2"/>
  <c r="E50" i="2"/>
  <c r="E48" i="2"/>
  <c r="T15" i="1"/>
  <c r="O13" i="1"/>
  <c r="P13" i="1"/>
  <c r="Q13" i="1"/>
  <c r="S13" i="1"/>
  <c r="R13" i="1"/>
  <c r="H50" i="2"/>
  <c r="H48" i="2"/>
  <c r="H49" i="2"/>
  <c r="H51" i="2"/>
  <c r="E55" i="2"/>
  <c r="E56" i="2"/>
  <c r="E58" i="2"/>
  <c r="E57" i="2"/>
  <c r="T18" i="1"/>
  <c r="G7" i="2"/>
  <c r="G6" i="2"/>
  <c r="T16" i="1"/>
  <c r="G25" i="2"/>
  <c r="G26" i="2"/>
  <c r="G27" i="2"/>
  <c r="G29" i="2"/>
  <c r="G28" i="2"/>
  <c r="G24" i="2"/>
  <c r="I58" i="2"/>
  <c r="I57" i="2"/>
  <c r="I55" i="2"/>
  <c r="I56" i="2"/>
  <c r="F67" i="2"/>
  <c r="F66" i="2"/>
  <c r="E29" i="2"/>
  <c r="E28" i="2"/>
  <c r="E24" i="2"/>
  <c r="E25" i="2"/>
  <c r="E26" i="2"/>
  <c r="E27" i="2"/>
  <c r="T10" i="1"/>
  <c r="E67" i="2"/>
  <c r="E66" i="2"/>
  <c r="T21" i="1"/>
  <c r="R24" i="1"/>
  <c r="S24" i="1"/>
  <c r="P24" i="1"/>
  <c r="Q24" i="1"/>
  <c r="O24" i="1"/>
  <c r="S11" i="1"/>
  <c r="O11" i="1"/>
  <c r="F49" i="2"/>
  <c r="F51" i="2"/>
  <c r="F50" i="2"/>
  <c r="F48" i="2"/>
  <c r="F55" i="2"/>
  <c r="F56" i="2"/>
  <c r="F57" i="2"/>
  <c r="F58" i="2"/>
  <c r="I7" i="2"/>
  <c r="I6" i="2"/>
  <c r="O25" i="1"/>
  <c r="P25" i="1"/>
  <c r="R25" i="1"/>
  <c r="S25" i="1"/>
  <c r="Q25" i="1"/>
  <c r="G51" i="2"/>
  <c r="G50" i="2"/>
  <c r="G48" i="2"/>
  <c r="G49" i="2"/>
  <c r="H56" i="2"/>
  <c r="H57" i="2"/>
  <c r="H55" i="2"/>
  <c r="H58" i="2"/>
  <c r="F25" i="2"/>
  <c r="F27" i="2"/>
  <c r="F29" i="2"/>
  <c r="F24" i="2"/>
  <c r="F28" i="2"/>
  <c r="F26" i="2"/>
  <c r="H10" i="3"/>
  <c r="F14" i="3"/>
  <c r="H14" i="3" s="1"/>
  <c r="I14" i="3" s="1"/>
  <c r="K14" i="3" s="1"/>
  <c r="E12" i="1" s="1"/>
  <c r="H12" i="1" s="1"/>
  <c r="J12" i="1" s="1"/>
  <c r="L12" i="1" s="1"/>
  <c r="N12" i="1" s="1"/>
  <c r="F25" i="3"/>
  <c r="H25" i="3" s="1"/>
  <c r="I25" i="3" s="1"/>
  <c r="K25" i="3" s="1"/>
  <c r="E23" i="1" s="1"/>
  <c r="H23" i="1" s="1"/>
  <c r="J23" i="1" s="1"/>
  <c r="L23" i="1" s="1"/>
  <c r="N23" i="1" s="1"/>
  <c r="F24" i="3"/>
  <c r="H24" i="3" s="1"/>
  <c r="I24" i="3" s="1"/>
  <c r="K24" i="3" s="1"/>
  <c r="E22" i="1" s="1"/>
  <c r="H22" i="1" s="1"/>
  <c r="J22" i="1" s="1"/>
  <c r="L22" i="1" s="1"/>
  <c r="N22" i="1" s="1"/>
  <c r="F16" i="3"/>
  <c r="H16" i="3" s="1"/>
  <c r="I16" i="3" s="1"/>
  <c r="K16" i="3" s="1"/>
  <c r="E14" i="1" s="1"/>
  <c r="H14" i="1" s="1"/>
  <c r="J14" i="1" s="1"/>
  <c r="L14" i="1" s="1"/>
  <c r="N14" i="1" s="1"/>
  <c r="F22" i="3"/>
  <c r="H22" i="3" s="1"/>
  <c r="I22" i="3" s="1"/>
  <c r="K22" i="3" s="1"/>
  <c r="E20" i="1" s="1"/>
  <c r="H20" i="1" s="1"/>
  <c r="J20" i="1" s="1"/>
  <c r="L20" i="1" s="1"/>
  <c r="N20" i="1" s="1"/>
  <c r="J3" i="3"/>
  <c r="I48" i="2"/>
  <c r="I49" i="2"/>
  <c r="I51" i="2"/>
  <c r="I50" i="2"/>
  <c r="G56" i="2"/>
  <c r="G58" i="2"/>
  <c r="G57" i="2"/>
  <c r="G55" i="2"/>
  <c r="H6" i="2"/>
  <c r="H7" i="2"/>
  <c r="G67" i="2"/>
  <c r="G66" i="2"/>
  <c r="F7" i="2"/>
  <c r="F6" i="2"/>
  <c r="O9" i="1"/>
  <c r="P9" i="1"/>
  <c r="Q9" i="1"/>
  <c r="S9" i="1"/>
  <c r="R9" i="1"/>
  <c r="I67" i="2"/>
  <c r="I66" i="2"/>
  <c r="T5" i="1"/>
  <c r="E6" i="2"/>
  <c r="E7" i="2"/>
  <c r="I26" i="2"/>
  <c r="I27" i="2"/>
  <c r="I29" i="2"/>
  <c r="I28" i="2"/>
  <c r="I24" i="2"/>
  <c r="I25" i="2"/>
  <c r="O28" i="6"/>
  <c r="I3" i="1"/>
  <c r="P19" i="1"/>
  <c r="Q19" i="1"/>
  <c r="O19" i="1"/>
  <c r="D30" i="3"/>
  <c r="H67" i="2"/>
  <c r="H66" i="2"/>
  <c r="E4" i="1"/>
  <c r="H4" i="1" s="1"/>
  <c r="J4" i="1" s="1"/>
  <c r="H26" i="2"/>
  <c r="H29" i="2"/>
  <c r="H28" i="2"/>
  <c r="H24" i="2"/>
  <c r="H25" i="2"/>
  <c r="H27" i="2"/>
  <c r="S26" i="1" l="1"/>
  <c r="P27" i="1"/>
  <c r="Q11" i="1"/>
  <c r="R19" i="1"/>
  <c r="H59" i="2" s="1"/>
  <c r="P11" i="1"/>
  <c r="F30" i="2" s="1"/>
  <c r="S17" i="1"/>
  <c r="I52" i="2" s="1"/>
  <c r="J28" i="2"/>
  <c r="J66" i="2"/>
  <c r="J29" i="2"/>
  <c r="J50" i="2"/>
  <c r="Q17" i="1"/>
  <c r="R17" i="1"/>
  <c r="H53" i="2" s="1"/>
  <c r="P17" i="1"/>
  <c r="F52" i="2" s="1"/>
  <c r="I21" i="2"/>
  <c r="I20" i="2"/>
  <c r="I22" i="2"/>
  <c r="I17" i="2"/>
  <c r="I18" i="2"/>
  <c r="I19" i="2"/>
  <c r="I16" i="2"/>
  <c r="I23" i="2"/>
  <c r="I60" i="2"/>
  <c r="I59" i="2"/>
  <c r="H31" i="2"/>
  <c r="H30" i="2"/>
  <c r="H32" i="2"/>
  <c r="J7" i="2"/>
  <c r="F22" i="2"/>
  <c r="F17" i="2"/>
  <c r="F16" i="2"/>
  <c r="F20" i="2"/>
  <c r="F18" i="2"/>
  <c r="F19" i="2"/>
  <c r="F21" i="2"/>
  <c r="F23" i="2"/>
  <c r="J30" i="3"/>
  <c r="K3" i="3"/>
  <c r="F82" i="2"/>
  <c r="F78" i="2"/>
  <c r="F84" i="2"/>
  <c r="F83" i="2"/>
  <c r="F79" i="2"/>
  <c r="F80" i="2"/>
  <c r="F81" i="2"/>
  <c r="I32" i="2"/>
  <c r="I31" i="2"/>
  <c r="I30" i="2"/>
  <c r="J67" i="2"/>
  <c r="J57" i="2"/>
  <c r="H40" i="2"/>
  <c r="H41" i="2"/>
  <c r="H37" i="2"/>
  <c r="H42" i="2"/>
  <c r="H38" i="2"/>
  <c r="H44" i="2"/>
  <c r="H43" i="2"/>
  <c r="H39" i="2"/>
  <c r="H36" i="2"/>
  <c r="J51" i="2"/>
  <c r="J48" i="2"/>
  <c r="J6" i="2"/>
  <c r="E22" i="2"/>
  <c r="E19" i="2"/>
  <c r="T9" i="1"/>
  <c r="E20" i="2"/>
  <c r="E16" i="2"/>
  <c r="E17" i="2"/>
  <c r="E21" i="2"/>
  <c r="E18" i="2"/>
  <c r="E23" i="2"/>
  <c r="R20" i="1"/>
  <c r="S20" i="1"/>
  <c r="P20" i="1"/>
  <c r="Q20" i="1"/>
  <c r="O20" i="1"/>
  <c r="E82" i="2"/>
  <c r="E78" i="2"/>
  <c r="E84" i="2"/>
  <c r="E83" i="2"/>
  <c r="E79" i="2"/>
  <c r="E80" i="2"/>
  <c r="E81" i="2"/>
  <c r="T25" i="1"/>
  <c r="E73" i="2"/>
  <c r="E74" i="2"/>
  <c r="E75" i="2"/>
  <c r="E77" i="2"/>
  <c r="E76" i="2"/>
  <c r="E72" i="2"/>
  <c r="T24" i="1"/>
  <c r="J58" i="2"/>
  <c r="I41" i="2"/>
  <c r="I37" i="2"/>
  <c r="I42" i="2"/>
  <c r="I38" i="2"/>
  <c r="I44" i="2"/>
  <c r="I43" i="2"/>
  <c r="I39" i="2"/>
  <c r="I40" i="2"/>
  <c r="I36" i="2"/>
  <c r="J49" i="2"/>
  <c r="H52" i="2"/>
  <c r="H54" i="2"/>
  <c r="I85" i="2"/>
  <c r="I86" i="2"/>
  <c r="I87" i="2"/>
  <c r="I89" i="2"/>
  <c r="I88" i="2"/>
  <c r="Q14" i="1"/>
  <c r="P14" i="1"/>
  <c r="O14" i="1"/>
  <c r="R14" i="1"/>
  <c r="S14" i="1"/>
  <c r="G74" i="2"/>
  <c r="G75" i="2"/>
  <c r="G77" i="2"/>
  <c r="G76" i="2"/>
  <c r="G72" i="2"/>
  <c r="G73" i="2"/>
  <c r="J27" i="2"/>
  <c r="J56" i="2"/>
  <c r="G40" i="2"/>
  <c r="G36" i="2"/>
  <c r="G41" i="2"/>
  <c r="G37" i="2"/>
  <c r="G42" i="2"/>
  <c r="G38" i="2"/>
  <c r="G44" i="2"/>
  <c r="G43" i="2"/>
  <c r="G39" i="2"/>
  <c r="E10" i="2"/>
  <c r="E9" i="2"/>
  <c r="T7" i="1"/>
  <c r="E8" i="2"/>
  <c r="H88" i="2"/>
  <c r="H85" i="2"/>
  <c r="H86" i="2"/>
  <c r="H87" i="2"/>
  <c r="H89" i="2"/>
  <c r="I10" i="3"/>
  <c r="H30" i="3"/>
  <c r="I80" i="2"/>
  <c r="I81" i="2"/>
  <c r="I82" i="2"/>
  <c r="I78" i="2"/>
  <c r="I84" i="2"/>
  <c r="I83" i="2"/>
  <c r="I79" i="2"/>
  <c r="Q22" i="1"/>
  <c r="P22" i="1"/>
  <c r="O22" i="1"/>
  <c r="R22" i="1"/>
  <c r="S22" i="1"/>
  <c r="F73" i="2"/>
  <c r="F74" i="2"/>
  <c r="F75" i="2"/>
  <c r="F76" i="2"/>
  <c r="F72" i="2"/>
  <c r="F77" i="2"/>
  <c r="J26" i="2"/>
  <c r="J55" i="2"/>
  <c r="F43" i="2"/>
  <c r="F39" i="2"/>
  <c r="F40" i="2"/>
  <c r="F36" i="2"/>
  <c r="F41" i="2"/>
  <c r="F42" i="2"/>
  <c r="F38" i="2"/>
  <c r="F37" i="2"/>
  <c r="F44" i="2"/>
  <c r="G8" i="2"/>
  <c r="G9" i="2"/>
  <c r="G10" i="2"/>
  <c r="E52" i="2"/>
  <c r="E54" i="2"/>
  <c r="E53" i="2"/>
  <c r="E87" i="2"/>
  <c r="E89" i="2"/>
  <c r="E88" i="2"/>
  <c r="E85" i="2"/>
  <c r="E86" i="2"/>
  <c r="T26" i="1"/>
  <c r="H60" i="2"/>
  <c r="I8" i="2"/>
  <c r="I9" i="2"/>
  <c r="I10" i="2"/>
  <c r="G19" i="2"/>
  <c r="G16" i="2"/>
  <c r="G20" i="2"/>
  <c r="G22" i="2"/>
  <c r="G17" i="2"/>
  <c r="G18" i="2"/>
  <c r="G21" i="2"/>
  <c r="G23" i="2"/>
  <c r="H83" i="2"/>
  <c r="H79" i="2"/>
  <c r="H80" i="2"/>
  <c r="H81" i="2"/>
  <c r="H82" i="2"/>
  <c r="H78" i="2"/>
  <c r="H84" i="2"/>
  <c r="G52" i="2"/>
  <c r="G54" i="2"/>
  <c r="G53" i="2"/>
  <c r="E60" i="2"/>
  <c r="E59" i="2"/>
  <c r="S23" i="1"/>
  <c r="R23" i="1"/>
  <c r="P23" i="1"/>
  <c r="Q23" i="1"/>
  <c r="O23" i="1"/>
  <c r="E30" i="2"/>
  <c r="E32" i="2"/>
  <c r="E31" i="2"/>
  <c r="I75" i="2"/>
  <c r="I77" i="2"/>
  <c r="I76" i="2"/>
  <c r="I72" i="2"/>
  <c r="I73" i="2"/>
  <c r="I74" i="2"/>
  <c r="J25" i="2"/>
  <c r="E44" i="2"/>
  <c r="E43" i="2"/>
  <c r="E39" i="2"/>
  <c r="E40" i="2"/>
  <c r="E36" i="2"/>
  <c r="E41" i="2"/>
  <c r="E37" i="2"/>
  <c r="E42" i="2"/>
  <c r="E38" i="2"/>
  <c r="T13" i="1"/>
  <c r="H8" i="2"/>
  <c r="H9" i="2"/>
  <c r="H10" i="2"/>
  <c r="T27" i="1"/>
  <c r="F87" i="2"/>
  <c r="F89" i="2"/>
  <c r="F88" i="2"/>
  <c r="F85" i="2"/>
  <c r="F86" i="2"/>
  <c r="L4" i="1"/>
  <c r="N4" i="1" s="1"/>
  <c r="G60" i="2"/>
  <c r="G59" i="2"/>
  <c r="F60" i="2"/>
  <c r="F59" i="2"/>
  <c r="H20" i="2"/>
  <c r="H23" i="2"/>
  <c r="H22" i="2"/>
  <c r="H17" i="2"/>
  <c r="H18" i="2"/>
  <c r="H21" i="2"/>
  <c r="H16" i="2"/>
  <c r="H19" i="2"/>
  <c r="R12" i="1"/>
  <c r="O12" i="1"/>
  <c r="S12" i="1"/>
  <c r="P12" i="1"/>
  <c r="Q12" i="1"/>
  <c r="G84" i="2"/>
  <c r="G83" i="2"/>
  <c r="G79" i="2"/>
  <c r="G80" i="2"/>
  <c r="G81" i="2"/>
  <c r="G82" i="2"/>
  <c r="G78" i="2"/>
  <c r="G30" i="2"/>
  <c r="G32" i="2"/>
  <c r="G31" i="2"/>
  <c r="H74" i="2"/>
  <c r="H75" i="2"/>
  <c r="H77" i="2"/>
  <c r="H76" i="2"/>
  <c r="H72" i="2"/>
  <c r="H73" i="2"/>
  <c r="J24" i="2"/>
  <c r="F8" i="2"/>
  <c r="F10" i="2"/>
  <c r="F9" i="2"/>
  <c r="G89" i="2"/>
  <c r="G88" i="2"/>
  <c r="G85" i="2"/>
  <c r="G86" i="2"/>
  <c r="G87" i="2"/>
  <c r="T11" i="1" l="1"/>
  <c r="T19" i="1"/>
  <c r="T17" i="1"/>
  <c r="F31" i="2"/>
  <c r="F32" i="2"/>
  <c r="J32" i="2" s="1"/>
  <c r="I53" i="2"/>
  <c r="I54" i="2"/>
  <c r="F53" i="2"/>
  <c r="J53" i="2" s="1"/>
  <c r="J43" i="2"/>
  <c r="J38" i="2"/>
  <c r="J44" i="2"/>
  <c r="F54" i="2"/>
  <c r="J86" i="2"/>
  <c r="J52" i="2"/>
  <c r="J16" i="2"/>
  <c r="J40" i="2"/>
  <c r="J81" i="2"/>
  <c r="F61" i="2"/>
  <c r="F62" i="2"/>
  <c r="J42" i="2"/>
  <c r="J31" i="2"/>
  <c r="J88" i="2"/>
  <c r="K10" i="3"/>
  <c r="E8" i="1" s="1"/>
  <c r="H8" i="1" s="1"/>
  <c r="J8" i="1" s="1"/>
  <c r="I30" i="3"/>
  <c r="E45" i="2"/>
  <c r="E47" i="2"/>
  <c r="E46" i="2"/>
  <c r="T14" i="1"/>
  <c r="J76" i="2"/>
  <c r="J79" i="2"/>
  <c r="I62" i="2"/>
  <c r="I61" i="2"/>
  <c r="F63" i="2"/>
  <c r="F64" i="2"/>
  <c r="F65" i="2"/>
  <c r="I47" i="2"/>
  <c r="I46" i="2"/>
  <c r="I45" i="2"/>
  <c r="G62" i="2"/>
  <c r="G61" i="2"/>
  <c r="J72" i="2"/>
  <c r="J20" i="2"/>
  <c r="J37" i="2"/>
  <c r="J59" i="2"/>
  <c r="J89" i="2"/>
  <c r="J8" i="2"/>
  <c r="F45" i="2"/>
  <c r="F46" i="2"/>
  <c r="F47" i="2"/>
  <c r="J77" i="2"/>
  <c r="J83" i="2"/>
  <c r="H62" i="2"/>
  <c r="H61" i="2"/>
  <c r="J19" i="2"/>
  <c r="J85" i="2"/>
  <c r="G63" i="2"/>
  <c r="G65" i="2"/>
  <c r="G64" i="2"/>
  <c r="J80" i="2"/>
  <c r="G33" i="2"/>
  <c r="G35" i="2"/>
  <c r="G34" i="2"/>
  <c r="J41" i="2"/>
  <c r="J30" i="2"/>
  <c r="J60" i="2"/>
  <c r="J87" i="2"/>
  <c r="G45" i="2"/>
  <c r="G47" i="2"/>
  <c r="G46" i="2"/>
  <c r="J75" i="2"/>
  <c r="J84" i="2"/>
  <c r="J23" i="2"/>
  <c r="J22" i="2"/>
  <c r="H35" i="2"/>
  <c r="H34" i="2"/>
  <c r="H33" i="2"/>
  <c r="F33" i="2"/>
  <c r="F35" i="2"/>
  <c r="F34" i="2"/>
  <c r="R4" i="1"/>
  <c r="S4" i="1"/>
  <c r="P4" i="1"/>
  <c r="O4" i="1"/>
  <c r="Q4" i="1"/>
  <c r="J36" i="2"/>
  <c r="E68" i="2"/>
  <c r="E69" i="2"/>
  <c r="E71" i="2"/>
  <c r="E70" i="2"/>
  <c r="T23" i="1"/>
  <c r="I65" i="2"/>
  <c r="I64" i="2"/>
  <c r="I63" i="2"/>
  <c r="J9" i="2"/>
  <c r="J74" i="2"/>
  <c r="J78" i="2"/>
  <c r="J18" i="2"/>
  <c r="H45" i="2"/>
  <c r="H46" i="2"/>
  <c r="H47" i="2"/>
  <c r="I33" i="2"/>
  <c r="I35" i="2"/>
  <c r="I34" i="2"/>
  <c r="G69" i="2"/>
  <c r="G71" i="2"/>
  <c r="G70" i="2"/>
  <c r="G68" i="2"/>
  <c r="H63" i="2"/>
  <c r="H64" i="2"/>
  <c r="H65" i="2"/>
  <c r="J10" i="2"/>
  <c r="J73" i="2"/>
  <c r="J82" i="2"/>
  <c r="J21" i="2"/>
  <c r="H69" i="2"/>
  <c r="H71" i="2"/>
  <c r="H70" i="2"/>
  <c r="H68" i="2"/>
  <c r="K30" i="3"/>
  <c r="E3" i="1"/>
  <c r="I71" i="2"/>
  <c r="I70" i="2"/>
  <c r="I68" i="2"/>
  <c r="I69" i="2"/>
  <c r="E35" i="2"/>
  <c r="E34" i="2"/>
  <c r="E33" i="2"/>
  <c r="T12" i="1"/>
  <c r="J39" i="2"/>
  <c r="F68" i="2"/>
  <c r="F69" i="2"/>
  <c r="F71" i="2"/>
  <c r="F70" i="2"/>
  <c r="E63" i="2"/>
  <c r="E65" i="2"/>
  <c r="E64" i="2"/>
  <c r="T22" i="1"/>
  <c r="E62" i="2"/>
  <c r="E61" i="2"/>
  <c r="T20" i="1"/>
  <c r="J17" i="2"/>
  <c r="J54" i="2" l="1"/>
  <c r="J35" i="2"/>
  <c r="J64" i="2"/>
  <c r="J63" i="2"/>
  <c r="J33" i="2"/>
  <c r="J71" i="2"/>
  <c r="J45" i="2"/>
  <c r="J62" i="2"/>
  <c r="J34" i="2"/>
  <c r="J68" i="2"/>
  <c r="L8" i="1"/>
  <c r="N8" i="1" s="1"/>
  <c r="J3" i="1"/>
  <c r="J61" i="2"/>
  <c r="G4" i="2"/>
  <c r="G2" i="2"/>
  <c r="G3" i="2"/>
  <c r="G5" i="2"/>
  <c r="E3" i="2"/>
  <c r="T4" i="1"/>
  <c r="E4" i="2"/>
  <c r="E2" i="2"/>
  <c r="E5" i="2"/>
  <c r="J69" i="2"/>
  <c r="F4" i="2"/>
  <c r="F2" i="2"/>
  <c r="F3" i="2"/>
  <c r="F5" i="2"/>
  <c r="J46" i="2"/>
  <c r="H2" i="2"/>
  <c r="H3" i="2"/>
  <c r="H5" i="2"/>
  <c r="H4" i="2"/>
  <c r="J65" i="2"/>
  <c r="H3" i="1"/>
  <c r="J70" i="2"/>
  <c r="I2" i="2"/>
  <c r="I3" i="2"/>
  <c r="I4" i="2"/>
  <c r="I5" i="2"/>
  <c r="J47" i="2"/>
  <c r="J5" i="2" l="1"/>
  <c r="J2" i="2"/>
  <c r="J4" i="2"/>
  <c r="L3" i="1"/>
  <c r="J3" i="2"/>
  <c r="R8" i="1"/>
  <c r="S8" i="1"/>
  <c r="P8" i="1"/>
  <c r="O8" i="1"/>
  <c r="Q8" i="1"/>
  <c r="G11" i="2" l="1"/>
  <c r="G12" i="2"/>
  <c r="G13" i="2"/>
  <c r="G14" i="2"/>
  <c r="G15" i="2"/>
  <c r="Q3" i="1"/>
  <c r="F11" i="2"/>
  <c r="F12" i="2"/>
  <c r="F13" i="2"/>
  <c r="F14" i="2"/>
  <c r="F15" i="2"/>
  <c r="P3" i="1"/>
  <c r="I12" i="2"/>
  <c r="I13" i="2"/>
  <c r="I14" i="2"/>
  <c r="I11" i="2"/>
  <c r="I15" i="2"/>
  <c r="S3" i="1"/>
  <c r="H13" i="2"/>
  <c r="H12" i="2"/>
  <c r="H14" i="2"/>
  <c r="H11" i="2"/>
  <c r="H15" i="2"/>
  <c r="R3" i="1"/>
  <c r="E14" i="2"/>
  <c r="T8" i="1"/>
  <c r="E11" i="2"/>
  <c r="E12" i="2"/>
  <c r="E13" i="2"/>
  <c r="E15" i="2"/>
  <c r="O3" i="1"/>
  <c r="J15" i="2" l="1"/>
  <c r="T3" i="1"/>
  <c r="J12" i="2"/>
  <c r="J13" i="2"/>
  <c r="J11" i="2"/>
  <c r="J14" i="2"/>
</calcChain>
</file>

<file path=xl/sharedStrings.xml><?xml version="1.0" encoding="utf-8"?>
<sst xmlns="http://schemas.openxmlformats.org/spreadsheetml/2006/main" count="539" uniqueCount="297">
  <si>
    <t>Jurisdiction</t>
  </si>
  <si>
    <t>Annual Housing Unit Production Need</t>
  </si>
  <si>
    <t>Additional  Units Needed per Year Above Current Rate</t>
  </si>
  <si>
    <t>2026 Housing Production Target</t>
  </si>
  <si>
    <t>2027 Housing Production Target</t>
  </si>
  <si>
    <t>2028 Housing Production Target</t>
  </si>
  <si>
    <t>2029 Housing Production Target</t>
  </si>
  <si>
    <t>2030 Housing Production Target</t>
  </si>
  <si>
    <t>Cumulative Housing Production Target (2025-2030)</t>
  </si>
  <si>
    <t>Allegany County</t>
  </si>
  <si>
    <t>Anne Arundel County</t>
  </si>
  <si>
    <t>Baltimore County</t>
  </si>
  <si>
    <t>Calvert County</t>
  </si>
  <si>
    <t>Caroline County</t>
  </si>
  <si>
    <t>Carroll County</t>
  </si>
  <si>
    <t>Cecil County</t>
  </si>
  <si>
    <t>Charles County</t>
  </si>
  <si>
    <t>Dorchester County</t>
  </si>
  <si>
    <t>Frederick County</t>
  </si>
  <si>
    <t>Garrett County</t>
  </si>
  <si>
    <t>Harford County</t>
  </si>
  <si>
    <t>Howard County</t>
  </si>
  <si>
    <t>Kent County</t>
  </si>
  <si>
    <t>Montgomery County</t>
  </si>
  <si>
    <t>Prince George's County</t>
  </si>
  <si>
    <t>Queen Anne's County</t>
  </si>
  <si>
    <t>St. Mary's County</t>
  </si>
  <si>
    <t>Somerset County</t>
  </si>
  <si>
    <t>Talbot County</t>
  </si>
  <si>
    <t>Washington County</t>
  </si>
  <si>
    <t>Wicomico County</t>
  </si>
  <si>
    <t>Worcester County</t>
  </si>
  <si>
    <t>Baltimore City</t>
  </si>
  <si>
    <t>Source: Maryland Department of Planning State Data Center (Nov. 2025)</t>
  </si>
  <si>
    <t>FY25 counts of unhoused housholds provided by local Continuums of Care, estimates where no county breakdown available</t>
  </si>
  <si>
    <t>Equal to (2030 Projected Households + Unhoused Households)/(1-4%). For a target vacancy rate of 4%, occupied housing will be equivalent to 96% of the total housing stock</t>
  </si>
  <si>
    <t>See "2025 Housing Stock Estimate" tab for methodology</t>
  </si>
  <si>
    <t>2023 American Community Survey 5-Year Estimates, Table B25004</t>
  </si>
  <si>
    <t>Seasonal housing units, plus "Other Vacants" category reduced by 10% to account for units that may become available for occupancy</t>
  </si>
  <si>
    <t>Estimated based on attrition rates by age of housing stock, see "Housing Unit Attrition Estimate" tab for methodology</t>
  </si>
  <si>
    <t>Difference between current estimated occupiable housing stock and projected 2030 needed total housing stock, adjusted for estimated housing units lost over 5 years</t>
  </si>
  <si>
    <t>Average annual building permits issued (2024-2020), U.S. Census Building Permit Survey, see "Building Permits (Avg)" tab</t>
  </si>
  <si>
    <t>Municipality</t>
  </si>
  <si>
    <t>County</t>
  </si>
  <si>
    <t>Municipal share of 2023 estimated county total housing stock</t>
  </si>
  <si>
    <t>Cumberland</t>
  </si>
  <si>
    <t>Frostburg</t>
  </si>
  <si>
    <t>Westernport</t>
  </si>
  <si>
    <t>Allegany County Balance</t>
  </si>
  <si>
    <t>Annapolis</t>
  </si>
  <si>
    <t>Anne Arundel County Balance</t>
  </si>
  <si>
    <t>Chesapeake Beach</t>
  </si>
  <si>
    <t>North Beach</t>
  </si>
  <si>
    <t>Calvert County Balance</t>
  </si>
  <si>
    <t>Denton</t>
  </si>
  <si>
    <t>Federalsburg</t>
  </si>
  <si>
    <t>Greensboro</t>
  </si>
  <si>
    <t>Ridgely</t>
  </si>
  <si>
    <t>Caroline County Balance</t>
  </si>
  <si>
    <t>Hampstead</t>
  </si>
  <si>
    <t>Manchester</t>
  </si>
  <si>
    <t>Mount Airy (Carroll)</t>
  </si>
  <si>
    <t>New Windsor</t>
  </si>
  <si>
    <t>Sykesville</t>
  </si>
  <si>
    <t>Taneytown</t>
  </si>
  <si>
    <t>Westminster</t>
  </si>
  <si>
    <t>Carroll County Balance</t>
  </si>
  <si>
    <t>Charlestown</t>
  </si>
  <si>
    <t>Elkton</t>
  </si>
  <si>
    <t>North East</t>
  </si>
  <si>
    <t>Perryville</t>
  </si>
  <si>
    <t>Rising Sun</t>
  </si>
  <si>
    <t>Cecil County Balance</t>
  </si>
  <si>
    <t>Indian Head</t>
  </si>
  <si>
    <t>La Plata</t>
  </si>
  <si>
    <t>Charles County Balance</t>
  </si>
  <si>
    <t>Cambridge</t>
  </si>
  <si>
    <t>Hurlock</t>
  </si>
  <si>
    <t>Dorchester County Balance</t>
  </si>
  <si>
    <t>Brunswick</t>
  </si>
  <si>
    <t>Emmitsburg</t>
  </si>
  <si>
    <t>Frederick</t>
  </si>
  <si>
    <t>Middletown</t>
  </si>
  <si>
    <t>Mount Airy (Frederick)</t>
  </si>
  <si>
    <t>Myersville</t>
  </si>
  <si>
    <t>Thurmont</t>
  </si>
  <si>
    <t>Walkersville</t>
  </si>
  <si>
    <t>Frederick County Balance</t>
  </si>
  <si>
    <t>Mountain Lake Park</t>
  </si>
  <si>
    <t>Oakland</t>
  </si>
  <si>
    <t>Garrett County Balance</t>
  </si>
  <si>
    <t>Aberdeen</t>
  </si>
  <si>
    <t>Bel Air</t>
  </si>
  <si>
    <t>Havre de Grace</t>
  </si>
  <si>
    <t>Harford County Balance</t>
  </si>
  <si>
    <t>Chestertown</t>
  </si>
  <si>
    <t>Rock Hall</t>
  </si>
  <si>
    <t>Kent County Balance</t>
  </si>
  <si>
    <t>Gaithersburg</t>
  </si>
  <si>
    <t>Poolesville</t>
  </si>
  <si>
    <t>Rockville</t>
  </si>
  <si>
    <t>Montgomery County Balance</t>
  </si>
  <si>
    <t>Laurel</t>
  </si>
  <si>
    <t>Prince George's County Balance</t>
  </si>
  <si>
    <t>Centreville</t>
  </si>
  <si>
    <t>Queen Annes County Balance</t>
  </si>
  <si>
    <t>Crisfield</t>
  </si>
  <si>
    <t>Princess Anne</t>
  </si>
  <si>
    <t>Somerset County Balance</t>
  </si>
  <si>
    <t>Leonardtown</t>
  </si>
  <si>
    <t>St. Mary's County Balance</t>
  </si>
  <si>
    <t>Easton</t>
  </si>
  <si>
    <t>Oxford</t>
  </si>
  <si>
    <t>St. Michaels</t>
  </si>
  <si>
    <t>Talbot County Balance</t>
  </si>
  <si>
    <t>Boonesboro</t>
  </si>
  <si>
    <t>Hagerstown</t>
  </si>
  <si>
    <t>Hancock</t>
  </si>
  <si>
    <t>Smithsburg</t>
  </si>
  <si>
    <t>Williamsport</t>
  </si>
  <si>
    <t>Washington County Balance</t>
  </si>
  <si>
    <t>Delmar</t>
  </si>
  <si>
    <t>Fruitland</t>
  </si>
  <si>
    <t>Hebron</t>
  </si>
  <si>
    <t>Pittsville</t>
  </si>
  <si>
    <t>Salisbury</t>
  </si>
  <si>
    <t>Willards</t>
  </si>
  <si>
    <t>Wicomico County Balance</t>
  </si>
  <si>
    <t>Berlin</t>
  </si>
  <si>
    <t>Ocean City</t>
  </si>
  <si>
    <t>Pocomoke City</t>
  </si>
  <si>
    <t>Snow Hill</t>
  </si>
  <si>
    <t>Worcester County Balance</t>
  </si>
  <si>
    <t>Municipalities with housing stock less than 500 units - 2030 Housing Target to maintain existing housing stock</t>
  </si>
  <si>
    <t>2023 ACS 5-year Housing Unit Estimate</t>
  </si>
  <si>
    <t>Lonaconing</t>
  </si>
  <si>
    <t>Goldsboro</t>
  </si>
  <si>
    <t>Henderson</t>
  </si>
  <si>
    <t>Hillsboro</t>
  </si>
  <si>
    <t>Marydel</t>
  </si>
  <si>
    <t>Preston</t>
  </si>
  <si>
    <t>Templeville (Caroline)</t>
  </si>
  <si>
    <t>Union Bridge</t>
  </si>
  <si>
    <t>Cecilton</t>
  </si>
  <si>
    <t>Chesapeake City</t>
  </si>
  <si>
    <t>Port Deposit</t>
  </si>
  <si>
    <t>Church Creek</t>
  </si>
  <si>
    <t>East New Market</t>
  </si>
  <si>
    <t>Secretary</t>
  </si>
  <si>
    <t>Vienna</t>
  </si>
  <si>
    <t>Burkittsville</t>
  </si>
  <si>
    <t>New Market</t>
  </si>
  <si>
    <t>Woodsboro</t>
  </si>
  <si>
    <t>Accident</t>
  </si>
  <si>
    <t>Friendsville</t>
  </si>
  <si>
    <t>Grantsville</t>
  </si>
  <si>
    <t>Loch Lynn Heights</t>
  </si>
  <si>
    <t>Betterton</t>
  </si>
  <si>
    <t>Galena</t>
  </si>
  <si>
    <t>Millington (Kent)</t>
  </si>
  <si>
    <t>Barnesville</t>
  </si>
  <si>
    <t>Brookeville</t>
  </si>
  <si>
    <t>Laytonsville</t>
  </si>
  <si>
    <t>Washington Grove</t>
  </si>
  <si>
    <t>Barclay</t>
  </si>
  <si>
    <t>Church Hill</t>
  </si>
  <si>
    <t>Millington (Queen Anne's)</t>
  </si>
  <si>
    <t>Queen Anne (Queen Anne's)</t>
  </si>
  <si>
    <t>Queenstown</t>
  </si>
  <si>
    <t>Sudlersville</t>
  </si>
  <si>
    <t>Templeville (Queen Anne's)</t>
  </si>
  <si>
    <t>Queen Anne (Talbot)</t>
  </si>
  <si>
    <t>Trappe</t>
  </si>
  <si>
    <t>Clear Spring</t>
  </si>
  <si>
    <t>Funkstown</t>
  </si>
  <si>
    <t>Keedysville</t>
  </si>
  <si>
    <t>Sharpsburg</t>
  </si>
  <si>
    <t>Mardela Springs</t>
  </si>
  <si>
    <t>Sharptown</t>
  </si>
  <si>
    <t>1-Year ACS Estimates Available</t>
  </si>
  <si>
    <r>
      <rPr>
        <sz val="11"/>
        <color theme="1"/>
        <rFont val="Aptos Narrow"/>
      </rPr>
      <t>Base Housing Unit Estimate
(2023 5-Year ACS Estimate)</t>
    </r>
    <r>
      <rPr>
        <vertAlign val="superscript"/>
        <sz val="11"/>
        <color theme="1"/>
        <rFont val="Aptos Narrow"/>
      </rPr>
      <t>1</t>
    </r>
  </si>
  <si>
    <r>
      <rPr>
        <sz val="11"/>
        <color theme="1"/>
        <rFont val="Aptos Narrow"/>
      </rPr>
      <t>Estimated Annual Housing Unit Attrition</t>
    </r>
    <r>
      <rPr>
        <vertAlign val="superscript"/>
        <sz val="11"/>
        <color theme="1"/>
        <rFont val="Aptos Narrow"/>
      </rPr>
      <t>2</t>
    </r>
  </si>
  <si>
    <r>
      <rPr>
        <sz val="11"/>
        <color theme="1"/>
        <rFont val="Aptos Narrow"/>
      </rPr>
      <t>Annual Average Building Permits</t>
    </r>
    <r>
      <rPr>
        <vertAlign val="superscript"/>
        <sz val="11"/>
        <color theme="1"/>
        <rFont val="Aptos Narrow"/>
      </rPr>
      <t>3</t>
    </r>
  </si>
  <si>
    <r>
      <rPr>
        <sz val="11"/>
        <color theme="1"/>
        <rFont val="Aptos Narrow"/>
      </rPr>
      <t xml:space="preserve">% Estimated Share Average Net New Housing Units </t>
    </r>
    <r>
      <rPr>
        <i/>
        <sz val="11"/>
        <color theme="1"/>
        <rFont val="Aptos Narrow"/>
      </rPr>
      <t>(Jurisdictions without 1-Year ACS Estimates Only)</t>
    </r>
  </si>
  <si>
    <r>
      <rPr>
        <sz val="11"/>
        <color theme="1"/>
        <rFont val="Aptos Narrow"/>
      </rPr>
      <t>Housing Units (2024 1-Year ACS Estimate)</t>
    </r>
    <r>
      <rPr>
        <vertAlign val="superscript"/>
        <sz val="11"/>
        <color theme="1"/>
        <rFont val="Aptos Narrow"/>
      </rPr>
      <t>4</t>
    </r>
  </si>
  <si>
    <r>
      <rPr>
        <sz val="11"/>
        <color theme="1"/>
        <rFont val="Aptos Narrow"/>
      </rPr>
      <t>Estimated Housing Stock Change
(Imputed for Jurisdictions Without 1-Year Estimates)</t>
    </r>
    <r>
      <rPr>
        <vertAlign val="superscript"/>
        <sz val="11"/>
        <color theme="1"/>
        <rFont val="Aptos Narrow"/>
      </rPr>
      <t>5</t>
    </r>
  </si>
  <si>
    <t>2024 Housing Unit Total Estimate 
(Imputed for Jurisdictions Without 1-Year Estimates)</t>
  </si>
  <si>
    <r>
      <rPr>
        <sz val="11"/>
        <color theme="1"/>
        <rFont val="Aptos Narrow"/>
      </rPr>
      <t>Estimated 2025 New Unit Completions</t>
    </r>
    <r>
      <rPr>
        <vertAlign val="superscript"/>
        <sz val="11"/>
        <color theme="1"/>
        <rFont val="Aptos Narrow"/>
      </rPr>
      <t>6</t>
    </r>
  </si>
  <si>
    <t xml:space="preserve"> 2025 Housing Unit Estimate</t>
  </si>
  <si>
    <t>State of Maryland</t>
  </si>
  <si>
    <t>YES</t>
  </si>
  <si>
    <t>State of Maryland - 1-Year ACS Unavailable</t>
  </si>
  <si>
    <t>NO</t>
  </si>
  <si>
    <t>2023 American Community Survey 5-Year Estimates, Table DP04</t>
  </si>
  <si>
    <t>2024 American Community Survey 1-Year Estimates, Table DP04</t>
  </si>
  <si>
    <t>This estimates the change in housing unit counts between available surveys. The change in housing unit stock that cannot be attributed to jurisdictions with available 1-year estimates is apportioned by the share of estimated average net new construction</t>
  </si>
  <si>
    <t>Estimated housing units completed in 2025 based on permits issued in 2025-2022. See "Unit Completions (2025)" tab for methodology</t>
  </si>
  <si>
    <t xml:space="preserve"> NEW HOUSING UNITS AUTHORIZED FOR CONSTRUCTION BY BUILDING PERMITS :  TOTAL HOUSING UNITS</t>
  </si>
  <si>
    <t>SOURCE:  U. S. Bureau of the Census.  Manufacturing and Construction Statistics Division. Residential Construction Branch</t>
  </si>
  <si>
    <t>Accessed via the Maryland Department of Planning</t>
  </si>
  <si>
    <t>JURISDICTION</t>
  </si>
  <si>
    <t>5-Year Average (2024-2020)</t>
  </si>
  <si>
    <t>2024</t>
  </si>
  <si>
    <t>2021</t>
  </si>
  <si>
    <t>2013</t>
  </si>
  <si>
    <t>MARYLAND</t>
  </si>
  <si>
    <t>ANNE ARUNDEL COUNTY</t>
  </si>
  <si>
    <t>BALTIMORE COUNTY</t>
  </si>
  <si>
    <t>CARROLL COUNTY</t>
  </si>
  <si>
    <t>HARFORD COUNTY</t>
  </si>
  <si>
    <t>HOWARD COUNTY</t>
  </si>
  <si>
    <t>BALTIMORE CITY</t>
  </si>
  <si>
    <t>FREDERICK COUNTY</t>
  </si>
  <si>
    <t>MONTGOMERY COUNTY</t>
  </si>
  <si>
    <t>PRINCE GEORGE'S COUNTY</t>
  </si>
  <si>
    <t>CALVERT COUNTY</t>
  </si>
  <si>
    <t>CHARLES COUNTY</t>
  </si>
  <si>
    <t>ST. MARY'S COUNTY</t>
  </si>
  <si>
    <t>ALLEGANY COUNTY</t>
  </si>
  <si>
    <t>GARRETT COUNTY</t>
  </si>
  <si>
    <t>WASHINGTON COUNTY</t>
  </si>
  <si>
    <t>CAROLINE COUNTY</t>
  </si>
  <si>
    <t>CECIL COUNTY</t>
  </si>
  <si>
    <t>KENT COUNTY</t>
  </si>
  <si>
    <t>QUEEN ANNE'S COUNTY</t>
  </si>
  <si>
    <t>TALBOT COUNTY</t>
  </si>
  <si>
    <t>DORCHESTER COUNTY</t>
  </si>
  <si>
    <t>SOMERSET COUNTY</t>
  </si>
  <si>
    <t>WICOMICO COUNTY</t>
  </si>
  <si>
    <t>WORCESTER COUNTY</t>
  </si>
  <si>
    <t>New Housing Units Authorized For Construction by Building Permits</t>
  </si>
  <si>
    <t>Estimated % Occupiable in 2025</t>
  </si>
  <si>
    <t>Estimated % Occupiable in 2024</t>
  </si>
  <si>
    <t>Estimates for the share of units permitted that will be occupiable in 2025 are based on data from the U.S. Census Bureau’s Survey of Construction (SOC)</t>
  </si>
  <si>
    <t>Imputed estimates</t>
  </si>
  <si>
    <t>BUILDING PERMIT DATA SOURCE:  U. S. DEPARTMENT OF COMMERCE.  BUREAU OF THE CENSUS, PREPARED BY MARYLAND DEPARTMENT OF PLANNING.  STATE DATA &amp; ANALYSIS CENTER. September 2025</t>
  </si>
  <si>
    <t>Estimated New Occupiable Housing Units 2025</t>
  </si>
  <si>
    <t>Estimated New Occupiable Housing Units 2024</t>
  </si>
  <si>
    <t>2025 Building Permit Annual Estimate</t>
  </si>
  <si>
    <t>2025 Single Family Building Permit Annual Estimate</t>
  </si>
  <si>
    <t>2025 Multi Family Building Permit Annual Estimate</t>
  </si>
  <si>
    <t>Average Jan-Jul Share of Annual Building Permit Activity (2024-2020)</t>
  </si>
  <si>
    <t>2024-2020 Average Building Permitting Activity, Jan-July</t>
  </si>
  <si>
    <t>2025 YTD 
(Jan - July)</t>
  </si>
  <si>
    <t>2024 YTD
(Jan - July)</t>
  </si>
  <si>
    <t>2023 YTD
(Jan - July)</t>
  </si>
  <si>
    <t>2022 YTD
(Jan - July)</t>
  </si>
  <si>
    <t>2021 YTD
(Jan - July)</t>
  </si>
  <si>
    <t>2020 YTD
(Jan - July)</t>
  </si>
  <si>
    <t>2024 Annual (Total)</t>
  </si>
  <si>
    <t>2023 Annual (Total)</t>
  </si>
  <si>
    <t>2022 Annual (Total)</t>
  </si>
  <si>
    <t>2021 Annual (Total)</t>
  </si>
  <si>
    <t>2020 Annual (Total)</t>
  </si>
  <si>
    <t>2025 YTD 
(Jan - July)
(Single Family)</t>
  </si>
  <si>
    <t>2024 Annual (Single Family)</t>
  </si>
  <si>
    <t>2023 Annual (Single Family)</t>
  </si>
  <si>
    <t>2022 Annual (Single Family)</t>
  </si>
  <si>
    <t>2025 YTD 
(Jan - July)
(Multifamily)</t>
  </si>
  <si>
    <t>2024 Annual (Multi Family)</t>
  </si>
  <si>
    <t>2023 Annual (Multi Family)</t>
  </si>
  <si>
    <t>2022 Annual (Multi Family)</t>
  </si>
  <si>
    <t>2021 Annual (Multi Family)</t>
  </si>
  <si>
    <r>
      <rPr>
        <sz val="11"/>
        <color theme="1"/>
        <rFont val="Aptos Narrow"/>
      </rPr>
      <t>Estimated Attrition Rate</t>
    </r>
    <r>
      <rPr>
        <vertAlign val="superscript"/>
        <sz val="11"/>
        <color theme="1"/>
        <rFont val="Aptos Narrow"/>
      </rPr>
      <t>1</t>
    </r>
  </si>
  <si>
    <r>
      <rPr>
        <sz val="11"/>
        <color theme="1"/>
        <rFont val="Aptos Narrow"/>
      </rPr>
      <t>Total housing units</t>
    </r>
    <r>
      <rPr>
        <vertAlign val="superscript"/>
        <sz val="11"/>
        <color theme="1"/>
        <rFont val="Aptos Narrow"/>
      </rPr>
      <t>2</t>
    </r>
  </si>
  <si>
    <t>Built 2020 or later</t>
  </si>
  <si>
    <t>Built 2010 to 2019</t>
  </si>
  <si>
    <t>Built 2000 to 2009</t>
  </si>
  <si>
    <t>Built 1990 to 1999</t>
  </si>
  <si>
    <t>Built 1980 to 1989</t>
  </si>
  <si>
    <t>Built 1970 to 1979</t>
  </si>
  <si>
    <t>Built 1960 to 1969</t>
  </si>
  <si>
    <t>Built 1950 to 1959</t>
  </si>
  <si>
    <t>Built 1940 to 1949</t>
  </si>
  <si>
    <t>Built 1939 or earlier</t>
  </si>
  <si>
    <t>Estimated # of Units Lost to Attrition</t>
  </si>
  <si>
    <t>Annual Permitting Rate</t>
  </si>
  <si>
    <r>
      <rPr>
        <b/>
        <sz val="11"/>
        <color theme="1"/>
        <rFont val="Aptos Narrow"/>
      </rPr>
      <t>Adjusted Attrition Rate (Loss ≤ 80% Annual Permitting)</t>
    </r>
    <r>
      <rPr>
        <b/>
        <vertAlign val="superscript"/>
        <sz val="11"/>
        <color theme="1"/>
        <rFont val="Aptos Narrow"/>
      </rPr>
      <t>3</t>
    </r>
  </si>
  <si>
    <t>Baltimore city</t>
  </si>
  <si>
    <t>Statewide total</t>
  </si>
  <si>
    <t>Share of total housing stock</t>
  </si>
  <si>
    <r>
      <rPr>
        <vertAlign val="superscript"/>
        <sz val="11"/>
        <color theme="1"/>
        <rFont val="Aptos Narrow"/>
      </rPr>
      <t>1</t>
    </r>
    <r>
      <rPr>
        <sz val="11"/>
        <color theme="1"/>
        <rFont val="Aptos Narrow"/>
      </rPr>
      <t>The attrition rates are estimated referencing the 2015-2017 HUD Components of Inventory Change Report and the Census 2024 Methodology for State and County Total Housing Estimates</t>
    </r>
  </si>
  <si>
    <t>2015-2017 HUD Components of Inventory Change Report</t>
  </si>
  <si>
    <t>2024 Methodology for State and County Total Housing Estimates</t>
  </si>
  <si>
    <r>
      <rPr>
        <vertAlign val="superscript"/>
        <sz val="11"/>
        <color theme="1"/>
        <rFont val="Aptos Narrow"/>
      </rPr>
      <t>2</t>
    </r>
    <r>
      <rPr>
        <sz val="11"/>
        <color theme="1"/>
        <rFont val="Aptos Narrow"/>
      </rPr>
      <t>Data on housing unit estimates and housing unit age are from the 2023 5-Year American Community Survey Estimates, Table DP04</t>
    </r>
  </si>
  <si>
    <t>2023 ACS 5-Year Estimates, Table DP04</t>
  </si>
  <si>
    <r>
      <rPr>
        <vertAlign val="superscript"/>
        <sz val="11"/>
        <color theme="1"/>
        <rFont val="Aptos Narrow"/>
      </rPr>
      <t>3</t>
    </r>
    <r>
      <rPr>
        <sz val="11"/>
        <color theme="1"/>
        <rFont val="Aptos Narrow"/>
      </rPr>
      <t>The estimated annual attrition rates by jurisdiction are adjusted so that attrition does not exceed 80% of average annual permitting activity. Few jurisidctions in Maryland have observed shrinking housing stock</t>
    </r>
  </si>
  <si>
    <r>
      <t>2030 Projected Number of Households</t>
    </r>
    <r>
      <rPr>
        <vertAlign val="superscript"/>
        <sz val="11"/>
        <color theme="1"/>
        <rFont val="Aptos Narrow"/>
      </rPr>
      <t>1</t>
    </r>
  </si>
  <si>
    <r>
      <t>Number of Unhoused Households</t>
    </r>
    <r>
      <rPr>
        <vertAlign val="superscript"/>
        <sz val="11"/>
        <color theme="1"/>
        <rFont val="Aptos Narrow"/>
      </rPr>
      <t>2</t>
    </r>
  </si>
  <si>
    <r>
      <t>Desired Total Housing Stock in 2030</t>
    </r>
    <r>
      <rPr>
        <b/>
        <vertAlign val="superscript"/>
        <sz val="11"/>
        <color theme="1"/>
        <rFont val="Aptos Narrow"/>
      </rPr>
      <t>3</t>
    </r>
  </si>
  <si>
    <r>
      <t>2025 Estimated Number of Total Housing Units</t>
    </r>
    <r>
      <rPr>
        <vertAlign val="superscript"/>
        <sz val="11"/>
        <color theme="1"/>
        <rFont val="Aptos Narrow"/>
      </rPr>
      <t>4</t>
    </r>
  </si>
  <si>
    <r>
      <t>Vacant Units for Seasonal/Recreational Use</t>
    </r>
    <r>
      <rPr>
        <vertAlign val="superscript"/>
        <sz val="11"/>
        <color theme="1"/>
        <rFont val="Aptos Narrow"/>
      </rPr>
      <t>5</t>
    </r>
  </si>
  <si>
    <r>
      <t>"Other" Vacant Units
(Not for sale/rent)</t>
    </r>
    <r>
      <rPr>
        <vertAlign val="superscript"/>
        <sz val="11"/>
        <color theme="1"/>
        <rFont val="Aptos Narrow"/>
      </rPr>
      <t>5</t>
    </r>
  </si>
  <si>
    <r>
      <t>2025 Estimated Number of Occupiable Housing Units</t>
    </r>
    <r>
      <rPr>
        <b/>
        <vertAlign val="superscript"/>
        <sz val="11"/>
        <color theme="1"/>
        <rFont val="Aptos Narrow"/>
      </rPr>
      <t>6</t>
    </r>
  </si>
  <si>
    <r>
      <t>Estimated Annual Housing Unit Attrition</t>
    </r>
    <r>
      <rPr>
        <vertAlign val="superscript"/>
        <sz val="11"/>
        <color theme="1"/>
        <rFont val="Aptos Narrow"/>
      </rPr>
      <t>7</t>
    </r>
  </si>
  <si>
    <r>
      <t>Estimated 5-Year Housing Production Need (2025-2030)</t>
    </r>
    <r>
      <rPr>
        <b/>
        <vertAlign val="superscript"/>
        <sz val="11"/>
        <color theme="1"/>
        <rFont val="Aptos Narrow"/>
      </rPr>
      <t>8</t>
    </r>
  </si>
  <si>
    <r>
      <t>Current Estimated Average Annual Units Produced</t>
    </r>
    <r>
      <rPr>
        <vertAlign val="superscript"/>
        <sz val="11"/>
        <color theme="1"/>
        <rFont val="Aptos Narrow"/>
      </rPr>
      <t>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</si>
</sst>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%"/>
  </numFmts>
  <fonts count="30">
    <font>
      <sz val="11"/>
      <color theme="1"/>
      <name val="Aptos Narrow"/>
      <scheme val="minor"/>
    </font>
    <font>
      <sz val="11"/>
      <color theme="1"/>
      <name val="Aptos Narrow"/>
    </font>
    <font>
      <b/>
      <sz val="11"/>
      <color theme="1"/>
      <name val="Aptos Narrow"/>
    </font>
    <font>
      <sz val="11"/>
      <color theme="1"/>
      <name val="Aptos Narrow"/>
      <scheme val="minor"/>
    </font>
    <font>
      <b/>
      <i/>
      <sz val="11"/>
      <color theme="1"/>
      <name val="Aptos Narrow"/>
    </font>
    <font>
      <vertAlign val="superscript"/>
      <sz val="11"/>
      <color theme="1"/>
      <name val="Aptos Narrow"/>
    </font>
    <font>
      <u/>
      <sz val="11"/>
      <color theme="10"/>
      <name val="Aptos Narrow"/>
    </font>
    <font>
      <b/>
      <sz val="11"/>
      <color theme="1"/>
      <name val="Arial"/>
    </font>
    <font>
      <b/>
      <i/>
      <sz val="11"/>
      <color theme="1"/>
      <name val="Arial"/>
    </font>
    <font>
      <b/>
      <i/>
      <sz val="11"/>
      <color theme="1"/>
      <name val="Aptos Narrow"/>
      <scheme val="minor"/>
    </font>
    <font>
      <i/>
      <sz val="11"/>
      <color theme="1"/>
      <name val="Aptos Narrow"/>
    </font>
    <font>
      <u/>
      <sz val="11"/>
      <color theme="10"/>
      <name val="Aptos Narrow"/>
    </font>
    <font>
      <b/>
      <sz val="14"/>
      <color theme="1"/>
      <name val="Play"/>
    </font>
    <font>
      <b/>
      <sz val="12"/>
      <color theme="1"/>
      <name val="Play"/>
    </font>
    <font>
      <b/>
      <sz val="11"/>
      <color theme="1"/>
      <name val="Play"/>
    </font>
    <font>
      <b/>
      <u/>
      <sz val="11"/>
      <color theme="7"/>
      <name val="Play"/>
    </font>
    <font>
      <sz val="11"/>
      <color theme="1"/>
      <name val="Play"/>
    </font>
    <font>
      <sz val="12"/>
      <color theme="1"/>
      <name val="Play"/>
    </font>
    <font>
      <b/>
      <sz val="10"/>
      <color theme="1"/>
      <name val="Play"/>
    </font>
    <font>
      <sz val="10"/>
      <color theme="1"/>
      <name val="Arial"/>
    </font>
    <font>
      <b/>
      <i/>
      <sz val="14"/>
      <color theme="1"/>
      <name val="Play"/>
    </font>
    <font>
      <i/>
      <sz val="10"/>
      <color theme="1"/>
      <name val="Arial"/>
    </font>
    <font>
      <b/>
      <i/>
      <sz val="12"/>
      <color theme="1"/>
      <name val="Play"/>
    </font>
    <font>
      <b/>
      <i/>
      <sz val="11"/>
      <color theme="1"/>
      <name val="Play"/>
    </font>
    <font>
      <sz val="14"/>
      <color theme="1"/>
      <name val="Play"/>
    </font>
    <font>
      <b/>
      <i/>
      <u/>
      <sz val="11"/>
      <color theme="10"/>
      <name val="Aptos Narrow"/>
    </font>
    <font>
      <i/>
      <sz val="11"/>
      <color theme="1"/>
      <name val="Play"/>
    </font>
    <font>
      <b/>
      <vertAlign val="superscript"/>
      <sz val="11"/>
      <color theme="1"/>
      <name val="Aptos Narrow"/>
    </font>
    <font>
      <sz val="11"/>
      <color theme="1"/>
      <name val="Aptos Narrow"/>
      <family val="2"/>
    </font>
    <font>
      <vertAlign val="superscript"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BE9F7"/>
        <bgColor rgb="FFDBE9F7"/>
      </patternFill>
    </fill>
    <fill>
      <patternFill patternType="solid">
        <fgColor rgb="FFF1CEEE"/>
        <bgColor rgb="FFF1CEEE"/>
      </patternFill>
    </fill>
  </fills>
  <borders count="2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/>
    <xf numFmtId="164" fontId="2" fillId="0" borderId="0" xfId="0" applyNumberFormat="1" applyFont="1"/>
    <xf numFmtId="41" fontId="2" fillId="0" borderId="0" xfId="0" applyNumberFormat="1" applyFont="1"/>
    <xf numFmtId="0" fontId="3" fillId="0" borderId="0" xfId="0" applyFont="1"/>
    <xf numFmtId="164" fontId="1" fillId="0" borderId="0" xfId="0" applyNumberFormat="1" applyFont="1"/>
    <xf numFmtId="41" fontId="1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9" fontId="1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64" fontId="4" fillId="0" borderId="0" xfId="0" applyNumberFormat="1" applyFont="1"/>
    <xf numFmtId="9" fontId="4" fillId="0" borderId="0" xfId="0" applyNumberFormat="1" applyFont="1"/>
    <xf numFmtId="0" fontId="8" fillId="0" borderId="0" xfId="0" applyFont="1"/>
    <xf numFmtId="164" fontId="9" fillId="0" borderId="0" xfId="0" applyNumberFormat="1" applyFont="1"/>
    <xf numFmtId="9" fontId="9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165" fontId="1" fillId="0" borderId="0" xfId="0" applyNumberFormat="1" applyFont="1"/>
    <xf numFmtId="164" fontId="1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0" xfId="0" applyFont="1"/>
    <xf numFmtId="164" fontId="10" fillId="0" borderId="0" xfId="0" applyNumberFormat="1" applyFont="1"/>
    <xf numFmtId="9" fontId="10" fillId="0" borderId="0" xfId="0" applyNumberFormat="1" applyFont="1"/>
    <xf numFmtId="164" fontId="1" fillId="0" borderId="0" xfId="0" applyNumberFormat="1" applyFont="1" applyAlignment="1">
      <alignment horizontal="center"/>
    </xf>
    <xf numFmtId="43" fontId="1" fillId="0" borderId="0" xfId="0" applyNumberFormat="1" applyFont="1"/>
    <xf numFmtId="164" fontId="11" fillId="0" borderId="0" xfId="0" applyNumberFormat="1" applyFont="1"/>
    <xf numFmtId="3" fontId="12" fillId="0" borderId="0" xfId="0" applyNumberFormat="1" applyFont="1"/>
    <xf numFmtId="3" fontId="13" fillId="0" borderId="0" xfId="0" applyNumberFormat="1" applyFont="1"/>
    <xf numFmtId="0" fontId="14" fillId="0" borderId="0" xfId="0" applyFont="1"/>
    <xf numFmtId="0" fontId="15" fillId="0" borderId="0" xfId="0" applyFont="1"/>
    <xf numFmtId="3" fontId="13" fillId="0" borderId="1" xfId="0" applyNumberFormat="1" applyFont="1" applyBorder="1" applyAlignment="1">
      <alignment vertical="center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/>
    </xf>
    <xf numFmtId="1" fontId="13" fillId="0" borderId="5" xfId="0" applyNumberFormat="1" applyFont="1" applyBorder="1" applyAlignment="1">
      <alignment horizontal="center" vertical="center"/>
    </xf>
    <xf numFmtId="3" fontId="14" fillId="0" borderId="6" xfId="0" applyNumberFormat="1" applyFont="1" applyBorder="1"/>
    <xf numFmtId="3" fontId="14" fillId="0" borderId="7" xfId="0" applyNumberFormat="1" applyFont="1" applyBorder="1"/>
    <xf numFmtId="3" fontId="14" fillId="0" borderId="8" xfId="0" applyNumberFormat="1" applyFont="1" applyBorder="1"/>
    <xf numFmtId="3" fontId="14" fillId="0" borderId="9" xfId="0" applyNumberFormat="1" applyFont="1" applyBorder="1"/>
    <xf numFmtId="0" fontId="16" fillId="0" borderId="8" xfId="0" applyFont="1" applyBorder="1"/>
    <xf numFmtId="0" fontId="16" fillId="0" borderId="10" xfId="0" applyFont="1" applyBorder="1"/>
    <xf numFmtId="0" fontId="13" fillId="0" borderId="6" xfId="0" applyFont="1" applyBorder="1" applyAlignment="1">
      <alignment horizontal="center"/>
    </xf>
    <xf numFmtId="41" fontId="14" fillId="0" borderId="7" xfId="0" applyNumberFormat="1" applyFont="1" applyBorder="1"/>
    <xf numFmtId="41" fontId="13" fillId="0" borderId="8" xfId="0" applyNumberFormat="1" applyFont="1" applyBorder="1"/>
    <xf numFmtId="41" fontId="13" fillId="0" borderId="10" xfId="0" applyNumberFormat="1" applyFont="1" applyBorder="1"/>
    <xf numFmtId="41" fontId="16" fillId="0" borderId="6" xfId="0" applyNumberFormat="1" applyFont="1" applyBorder="1"/>
    <xf numFmtId="41" fontId="16" fillId="0" borderId="7" xfId="0" applyNumberFormat="1" applyFont="1" applyBorder="1"/>
    <xf numFmtId="3" fontId="16" fillId="0" borderId="8" xfId="0" applyNumberFormat="1" applyFont="1" applyBorder="1"/>
    <xf numFmtId="0" fontId="16" fillId="0" borderId="0" xfId="0" applyFont="1"/>
    <xf numFmtId="41" fontId="17" fillId="0" borderId="8" xfId="0" applyNumberFormat="1" applyFont="1" applyBorder="1"/>
    <xf numFmtId="41" fontId="16" fillId="0" borderId="8" xfId="0" applyNumberFormat="1" applyFont="1" applyBorder="1"/>
    <xf numFmtId="41" fontId="16" fillId="0" borderId="10" xfId="0" applyNumberFormat="1" applyFont="1" applyBorder="1"/>
    <xf numFmtId="3" fontId="18" fillId="0" borderId="8" xfId="0" applyNumberFormat="1" applyFont="1" applyBorder="1"/>
    <xf numFmtId="3" fontId="18" fillId="0" borderId="0" xfId="0" applyNumberFormat="1" applyFont="1"/>
    <xf numFmtId="3" fontId="16" fillId="0" borderId="0" xfId="0" applyNumberFormat="1" applyFont="1"/>
    <xf numFmtId="0" fontId="13" fillId="0" borderId="0" xfId="0" applyFont="1"/>
    <xf numFmtId="0" fontId="19" fillId="0" borderId="0" xfId="0" applyFont="1"/>
    <xf numFmtId="0" fontId="12" fillId="0" borderId="0" xfId="0" applyFont="1"/>
    <xf numFmtId="0" fontId="20" fillId="2" borderId="11" xfId="0" applyFont="1" applyFill="1" applyBorder="1"/>
    <xf numFmtId="9" fontId="20" fillId="2" borderId="11" xfId="0" applyNumberFormat="1" applyFont="1" applyFill="1" applyBorder="1"/>
    <xf numFmtId="0" fontId="21" fillId="2" borderId="11" xfId="0" applyFont="1" applyFill="1" applyBorder="1"/>
    <xf numFmtId="0" fontId="22" fillId="0" borderId="0" xfId="0" applyFont="1"/>
    <xf numFmtId="0" fontId="20" fillId="0" borderId="0" xfId="0" applyFont="1"/>
    <xf numFmtId="9" fontId="20" fillId="0" borderId="0" xfId="0" applyNumberFormat="1" applyFont="1"/>
    <xf numFmtId="0" fontId="21" fillId="0" borderId="0" xfId="0" applyFont="1"/>
    <xf numFmtId="49" fontId="14" fillId="0" borderId="0" xfId="0" applyNumberFormat="1" applyFont="1"/>
    <xf numFmtId="0" fontId="23" fillId="3" borderId="11" xfId="0" applyFont="1" applyFill="1" applyBorder="1"/>
    <xf numFmtId="9" fontId="23" fillId="3" borderId="11" xfId="0" applyNumberFormat="1" applyFont="1" applyFill="1" applyBorder="1"/>
    <xf numFmtId="0" fontId="24" fillId="0" borderId="0" xfId="0" applyFont="1"/>
    <xf numFmtId="49" fontId="25" fillId="4" borderId="11" xfId="0" applyNumberFormat="1" applyFont="1" applyFill="1" applyBorder="1"/>
    <xf numFmtId="0" fontId="20" fillId="4" borderId="11" xfId="0" applyFont="1" applyFill="1" applyBorder="1"/>
    <xf numFmtId="0" fontId="21" fillId="4" borderId="11" xfId="0" applyFont="1" applyFill="1" applyBorder="1"/>
    <xf numFmtId="9" fontId="20" fillId="4" borderId="11" xfId="0" applyNumberFormat="1" applyFont="1" applyFill="1" applyBorder="1"/>
    <xf numFmtId="0" fontId="14" fillId="0" borderId="12" xfId="0" applyFont="1" applyBorder="1" applyAlignment="1">
      <alignment vertical="center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1" fontId="16" fillId="0" borderId="15" xfId="0" applyNumberFormat="1" applyFont="1" applyBorder="1"/>
    <xf numFmtId="41" fontId="16" fillId="0" borderId="14" xfId="0" applyNumberFormat="1" applyFont="1" applyBorder="1"/>
    <xf numFmtId="41" fontId="16" fillId="0" borderId="16" xfId="0" applyNumberFormat="1" applyFont="1" applyBorder="1"/>
    <xf numFmtId="41" fontId="16" fillId="0" borderId="17" xfId="0" applyNumberFormat="1" applyFont="1" applyBorder="1"/>
    <xf numFmtId="0" fontId="17" fillId="0" borderId="18" xfId="0" applyFont="1" applyBorder="1"/>
    <xf numFmtId="164" fontId="17" fillId="0" borderId="18" xfId="0" applyNumberFormat="1" applyFont="1" applyBorder="1"/>
    <xf numFmtId="164" fontId="16" fillId="0" borderId="7" xfId="0" applyNumberFormat="1" applyFont="1" applyBorder="1" applyAlignment="1">
      <alignment horizontal="right"/>
    </xf>
    <xf numFmtId="9" fontId="16" fillId="0" borderId="7" xfId="0" applyNumberFormat="1" applyFont="1" applyBorder="1" applyAlignment="1">
      <alignment horizontal="right"/>
    </xf>
    <xf numFmtId="41" fontId="16" fillId="0" borderId="7" xfId="0" applyNumberFormat="1" applyFont="1" applyBorder="1" applyAlignment="1">
      <alignment horizontal="right"/>
    </xf>
    <xf numFmtId="41" fontId="16" fillId="0" borderId="9" xfId="0" applyNumberFormat="1" applyFont="1" applyBorder="1" applyAlignment="1">
      <alignment horizontal="right"/>
    </xf>
    <xf numFmtId="0" fontId="26" fillId="0" borderId="19" xfId="0" applyFont="1" applyBorder="1"/>
    <xf numFmtId="0" fontId="26" fillId="0" borderId="20" xfId="0" applyFont="1" applyBorder="1"/>
    <xf numFmtId="41" fontId="16" fillId="0" borderId="21" xfId="0" applyNumberFormat="1" applyFont="1" applyBorder="1"/>
    <xf numFmtId="41" fontId="16" fillId="0" borderId="22" xfId="0" applyNumberFormat="1" applyFont="1" applyBorder="1"/>
    <xf numFmtId="0" fontId="26" fillId="0" borderId="0" xfId="0" applyFont="1"/>
    <xf numFmtId="41" fontId="16" fillId="0" borderId="0" xfId="0" applyNumberFormat="1" applyFont="1"/>
    <xf numFmtId="49" fontId="16" fillId="0" borderId="0" xfId="0" applyNumberFormat="1" applyFont="1"/>
    <xf numFmtId="0" fontId="1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right"/>
    </xf>
    <xf numFmtId="165" fontId="2" fillId="0" borderId="0" xfId="0" applyNumberFormat="1" applyFont="1"/>
    <xf numFmtId="0" fontId="29" fillId="0" borderId="0" xfId="0" applyFont="1"/>
    <xf numFmtId="164" fontId="2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ata.census.gov/table/ACSDT5Y2023.B25004?q=B25004+maryland+counties" TargetMode="External"/><Relationship Id="rId1" Type="http://schemas.openxmlformats.org/officeDocument/2006/relationships/hyperlink" Target="https://planning.maryland.gov/MSDC/documents/popproj/HouseholdProj.xlsx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data.census.gov/table/ACSDP1Y2024.DP04?q=dp04+maryland" TargetMode="External"/><Relationship Id="rId1" Type="http://schemas.openxmlformats.org/officeDocument/2006/relationships/hyperlink" Target="https://data.census.gov/table/ACSDP5Y2023.DP04?q=dp04+counties+maryland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planning.maryland.gov/MSDC/Pages/newhh/newhh.asp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planning.maryland.gov/MSDC/Pages/newhh/newhh.aspx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census.gov/table/ACSDP5Y2023.DP04?q=dp04+counties+maryland" TargetMode="External"/><Relationship Id="rId2" Type="http://schemas.openxmlformats.org/officeDocument/2006/relationships/hyperlink" Target="https://www2.census.gov/programs-surveys/popest/technical-documentation/methodology/2020-2024/2024-hu-meth.pdf" TargetMode="External"/><Relationship Id="rId1" Type="http://schemas.openxmlformats.org/officeDocument/2006/relationships/hyperlink" Target="https://www.huduser.gov/portal/datasets/cinch/cinch15/National-Repor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pane xSplit="1" topLeftCell="B1" activePane="topRight" state="frozen"/>
      <selection pane="topRight" activeCell="B38" sqref="B38"/>
    </sheetView>
  </sheetViews>
  <sheetFormatPr defaultColWidth="12.69921875" defaultRowHeight="15" customHeight="1"/>
  <cols>
    <col min="1" max="1" width="20" customWidth="1"/>
    <col min="2" max="2" width="23.19921875" customWidth="1"/>
    <col min="3" max="3" width="19.796875" customWidth="1"/>
    <col min="4" max="4" width="24" customWidth="1"/>
    <col min="5" max="5" width="20.3984375" customWidth="1"/>
    <col min="6" max="6" width="23.69921875" customWidth="1"/>
    <col min="7" max="7" width="17.3984375" customWidth="1"/>
    <col min="8" max="8" width="23" customWidth="1"/>
    <col min="9" max="9" width="18.69921875" customWidth="1"/>
    <col min="10" max="10" width="26" customWidth="1"/>
    <col min="11" max="11" width="2.796875" customWidth="1"/>
    <col min="12" max="12" width="22.69921875" customWidth="1"/>
    <col min="13" max="13" width="23.796875" customWidth="1"/>
    <col min="14" max="14" width="23.8984375" customWidth="1"/>
    <col min="15" max="15" width="16.296875" customWidth="1"/>
    <col min="16" max="19" width="15.19921875" customWidth="1"/>
    <col min="20" max="20" width="18.296875" customWidth="1"/>
    <col min="21" max="26" width="8.69921875" customWidth="1"/>
  </cols>
  <sheetData>
    <row r="1" spans="1:26" ht="43.8">
      <c r="A1" s="1" t="s">
        <v>0</v>
      </c>
      <c r="B1" s="1" t="s">
        <v>287</v>
      </c>
      <c r="C1" s="1" t="s">
        <v>288</v>
      </c>
      <c r="D1" s="2" t="s">
        <v>289</v>
      </c>
      <c r="E1" s="1" t="s">
        <v>290</v>
      </c>
      <c r="F1" s="1" t="s">
        <v>291</v>
      </c>
      <c r="G1" s="1" t="s">
        <v>292</v>
      </c>
      <c r="H1" s="2" t="s">
        <v>293</v>
      </c>
      <c r="I1" s="1" t="s">
        <v>294</v>
      </c>
      <c r="J1" s="2" t="s">
        <v>295</v>
      </c>
      <c r="K1" s="1"/>
      <c r="L1" s="1" t="s">
        <v>1</v>
      </c>
      <c r="M1" s="1" t="s">
        <v>296</v>
      </c>
      <c r="N1" s="1" t="s">
        <v>2</v>
      </c>
      <c r="O1" s="1" t="s">
        <v>3</v>
      </c>
      <c r="P1" s="1" t="s">
        <v>4</v>
      </c>
      <c r="Q1" s="1" t="s">
        <v>5</v>
      </c>
      <c r="R1" s="1" t="s">
        <v>6</v>
      </c>
      <c r="S1" s="1" t="s">
        <v>7</v>
      </c>
      <c r="T1" s="1" t="s">
        <v>8</v>
      </c>
      <c r="U1" s="1"/>
      <c r="V1" s="1"/>
      <c r="W1" s="1"/>
      <c r="X1" s="1"/>
      <c r="Y1" s="1"/>
      <c r="Z1" s="1"/>
    </row>
    <row r="2" spans="1:26" ht="14.25" customHeight="1"/>
    <row r="3" spans="1:26" ht="14.25" customHeight="1">
      <c r="A3" s="3" t="s">
        <v>189</v>
      </c>
      <c r="B3" s="4">
        <v>2493200</v>
      </c>
      <c r="C3" s="4">
        <v>16632</v>
      </c>
      <c r="D3" s="4">
        <f t="shared" ref="D3:D27" si="0">(B3+C3)/(1-4%)</f>
        <v>2614408.3333333335</v>
      </c>
      <c r="E3" s="4">
        <f>'2025 Housing Stock Estimate'!K3</f>
        <v>2599627.8628170541</v>
      </c>
      <c r="F3" s="4">
        <v>53824</v>
      </c>
      <c r="G3" s="4">
        <v>82100</v>
      </c>
      <c r="H3" s="4">
        <f t="shared" ref="H3:H27" si="1">E3-F3-G3*90%</f>
        <v>2471913.8628170541</v>
      </c>
      <c r="I3" s="4">
        <f>'Housing Attrition Estimate'!O27</f>
        <v>8168.3900000000012</v>
      </c>
      <c r="J3" s="4">
        <f>SUM(J4:J27)</f>
        <v>184784.46913854603</v>
      </c>
      <c r="K3" s="3"/>
      <c r="L3" s="4">
        <f t="shared" ref="L3:L27" si="2">J3/5</f>
        <v>36956.893827709209</v>
      </c>
      <c r="M3" s="5">
        <f>'Building Permits (Avg)'!C8</f>
        <v>18924</v>
      </c>
      <c r="N3" s="5"/>
      <c r="O3" s="4">
        <f t="shared" ref="O3:S3" si="3">SUM(O4:O27)</f>
        <v>22947.322964499948</v>
      </c>
      <c r="P3" s="4">
        <f t="shared" si="3"/>
        <v>26970.6459289999</v>
      </c>
      <c r="Q3" s="4">
        <f t="shared" si="3"/>
        <v>30993.968893499845</v>
      </c>
      <c r="R3" s="4">
        <f t="shared" si="3"/>
        <v>35017.291857999793</v>
      </c>
      <c r="S3" s="4">
        <f t="shared" si="3"/>
        <v>39040.614822499745</v>
      </c>
      <c r="T3" s="4">
        <f t="shared" ref="T3:T27" si="4">SUM(O3:S3)</f>
        <v>154969.84446749924</v>
      </c>
      <c r="U3" s="3"/>
      <c r="V3" s="3"/>
      <c r="W3" s="3"/>
      <c r="X3" s="3"/>
      <c r="Y3" s="3"/>
      <c r="Z3" s="3"/>
    </row>
    <row r="4" spans="1:26" ht="14.25" customHeight="1">
      <c r="A4" s="6" t="s">
        <v>9</v>
      </c>
      <c r="B4" s="7">
        <v>27570</v>
      </c>
      <c r="C4" s="7">
        <v>14</v>
      </c>
      <c r="D4" s="7">
        <f t="shared" si="0"/>
        <v>28733.333333333336</v>
      </c>
      <c r="E4" s="7">
        <f>VLOOKUP(A4,'2025 Housing Stock Estimate'!A:K,11,FALSE)</f>
        <v>32587.707911215821</v>
      </c>
      <c r="F4" s="7">
        <v>1081</v>
      </c>
      <c r="G4" s="7">
        <v>3054</v>
      </c>
      <c r="H4" s="7">
        <f t="shared" si="1"/>
        <v>28758.107911215822</v>
      </c>
      <c r="I4" s="7">
        <f>VLOOKUP(A4,'Housing Attrition Estimate'!A:O,15,FALSE)</f>
        <v>24.8</v>
      </c>
      <c r="J4" s="7">
        <f t="shared" ref="J4:J27" si="5">IF((D4-H4+I4*5)&lt;0,0,(D4-H4+I4*5))</f>
        <v>99.225422117513517</v>
      </c>
      <c r="L4" s="7">
        <f t="shared" si="2"/>
        <v>19.845084423502705</v>
      </c>
      <c r="M4" s="7">
        <f>VLOOKUP(A4,'Building Permits (Avg)'!B:C,2,FALSE)</f>
        <v>31</v>
      </c>
      <c r="N4" s="8">
        <f t="shared" ref="N4:N27" si="6">IF(M4&gt;L4,0,(L4-M4))</f>
        <v>0</v>
      </c>
      <c r="O4" s="7">
        <f t="shared" ref="O4:O27" si="7">$M4+(1/5)*$N4*1</f>
        <v>31</v>
      </c>
      <c r="P4" s="7">
        <f t="shared" ref="P4:P27" si="8">$M4+(1/5)*$N4*2</f>
        <v>31</v>
      </c>
      <c r="Q4" s="7">
        <f t="shared" ref="Q4:Q27" si="9">$M4+(1/5)*$N4*3</f>
        <v>31</v>
      </c>
      <c r="R4" s="7">
        <f t="shared" ref="R4:R27" si="10">$M4+(1/5)*$N4*4</f>
        <v>31</v>
      </c>
      <c r="S4" s="7">
        <f t="shared" ref="S4:S27" si="11">$M4+(1/5)*$N4*5</f>
        <v>31</v>
      </c>
      <c r="T4" s="7">
        <f t="shared" si="4"/>
        <v>155</v>
      </c>
    </row>
    <row r="5" spans="1:26" ht="14.25" customHeight="1">
      <c r="A5" s="6" t="s">
        <v>10</v>
      </c>
      <c r="B5" s="7">
        <v>243290</v>
      </c>
      <c r="C5" s="7">
        <v>963</v>
      </c>
      <c r="D5" s="7">
        <f t="shared" si="0"/>
        <v>254430.20833333334</v>
      </c>
      <c r="E5" s="7">
        <f>VLOOKUP(A5,'2025 Housing Stock Estimate'!A:K,11,FALSE)</f>
        <v>238979.20922657265</v>
      </c>
      <c r="F5" s="7">
        <v>2539</v>
      </c>
      <c r="G5" s="7">
        <v>3459</v>
      </c>
      <c r="H5" s="7">
        <f t="shared" si="1"/>
        <v>233327.10922657265</v>
      </c>
      <c r="I5" s="7">
        <f>VLOOKUP(A5,'Housing Attrition Estimate'!A:O,15,FALSE)</f>
        <v>744.13599999999997</v>
      </c>
      <c r="J5" s="7">
        <f t="shared" si="5"/>
        <v>24823.779106760696</v>
      </c>
      <c r="L5" s="7">
        <f t="shared" si="2"/>
        <v>4964.7558213521388</v>
      </c>
      <c r="M5" s="7">
        <f>VLOOKUP(A5,'Building Permits (Avg)'!B:C,2,FALSE)</f>
        <v>1584</v>
      </c>
      <c r="N5" s="8">
        <f t="shared" si="6"/>
        <v>3380.7558213521388</v>
      </c>
      <c r="O5" s="7">
        <f t="shared" si="7"/>
        <v>2260.1511642704277</v>
      </c>
      <c r="P5" s="7">
        <f t="shared" si="8"/>
        <v>2936.3023285408553</v>
      </c>
      <c r="Q5" s="7">
        <f t="shared" si="9"/>
        <v>3612.4534928112835</v>
      </c>
      <c r="R5" s="7">
        <f t="shared" si="10"/>
        <v>4288.6046570817107</v>
      </c>
      <c r="S5" s="7">
        <f t="shared" si="11"/>
        <v>4964.7558213521388</v>
      </c>
      <c r="T5" s="7">
        <f t="shared" si="4"/>
        <v>18062.267464056415</v>
      </c>
    </row>
    <row r="6" spans="1:26" ht="14.25" customHeight="1">
      <c r="A6" s="6" t="s">
        <v>11</v>
      </c>
      <c r="B6" s="7">
        <v>343670</v>
      </c>
      <c r="C6" s="7">
        <v>2213</v>
      </c>
      <c r="D6" s="7">
        <f t="shared" si="0"/>
        <v>360294.79166666669</v>
      </c>
      <c r="E6" s="7">
        <f>VLOOKUP(A6,'2025 Housing Stock Estimate'!A:K,11,FALSE)</f>
        <v>351821.05945585755</v>
      </c>
      <c r="F6" s="7">
        <v>1000</v>
      </c>
      <c r="G6" s="7">
        <v>8636</v>
      </c>
      <c r="H6" s="7">
        <f t="shared" si="1"/>
        <v>343048.65945585753</v>
      </c>
      <c r="I6" s="7">
        <f>VLOOKUP(A6,'Housing Attrition Estimate'!A:O,15,FALSE)</f>
        <v>952</v>
      </c>
      <c r="J6" s="7">
        <f t="shared" si="5"/>
        <v>22006.132210809155</v>
      </c>
      <c r="L6" s="7">
        <f t="shared" si="2"/>
        <v>4401.2264421618311</v>
      </c>
      <c r="M6" s="7">
        <f>VLOOKUP(A6,'Building Permits (Avg)'!B:C,2,FALSE)</f>
        <v>1190</v>
      </c>
      <c r="N6" s="8">
        <f t="shared" si="6"/>
        <v>3211.2264421618311</v>
      </c>
      <c r="O6" s="7">
        <f t="shared" si="7"/>
        <v>1832.2452884323661</v>
      </c>
      <c r="P6" s="7">
        <f t="shared" si="8"/>
        <v>2474.4905768647322</v>
      </c>
      <c r="Q6" s="7">
        <f t="shared" si="9"/>
        <v>3116.7358652970988</v>
      </c>
      <c r="R6" s="7">
        <f t="shared" si="10"/>
        <v>3758.9811537294649</v>
      </c>
      <c r="S6" s="7">
        <f t="shared" si="11"/>
        <v>4401.2264421618311</v>
      </c>
      <c r="T6" s="7">
        <f t="shared" si="4"/>
        <v>15583.679326485493</v>
      </c>
    </row>
    <row r="7" spans="1:26" ht="14.25" customHeight="1">
      <c r="A7" s="6" t="s">
        <v>12</v>
      </c>
      <c r="B7" s="7">
        <v>33790</v>
      </c>
      <c r="C7" s="7">
        <v>75</v>
      </c>
      <c r="D7" s="7">
        <f t="shared" si="0"/>
        <v>35276.041666666672</v>
      </c>
      <c r="E7" s="7">
        <f>VLOOKUP(A7,'2025 Housing Stock Estimate'!A:K,11,FALSE)</f>
        <v>36362.6422450479</v>
      </c>
      <c r="F7" s="7">
        <v>803</v>
      </c>
      <c r="G7" s="7">
        <v>986</v>
      </c>
      <c r="H7" s="7">
        <f t="shared" si="1"/>
        <v>34672.242245047899</v>
      </c>
      <c r="I7" s="7">
        <f>VLOOKUP(A7,'Housing Attrition Estimate'!A:O,15,FALSE)</f>
        <v>101.51599999999999</v>
      </c>
      <c r="J7" s="7">
        <f t="shared" si="5"/>
        <v>1111.3794216187725</v>
      </c>
      <c r="L7" s="7">
        <f t="shared" si="2"/>
        <v>222.2758843237545</v>
      </c>
      <c r="M7" s="7">
        <f>VLOOKUP(A7,'Building Permits (Avg)'!B:C,2,FALSE)</f>
        <v>180</v>
      </c>
      <c r="N7" s="8">
        <f t="shared" si="6"/>
        <v>42.275884323754497</v>
      </c>
      <c r="O7" s="7">
        <f t="shared" si="7"/>
        <v>188.45517686475091</v>
      </c>
      <c r="P7" s="7">
        <f t="shared" si="8"/>
        <v>196.91035372950179</v>
      </c>
      <c r="Q7" s="7">
        <f t="shared" si="9"/>
        <v>205.3655305942527</v>
      </c>
      <c r="R7" s="7">
        <f t="shared" si="10"/>
        <v>213.82070745900359</v>
      </c>
      <c r="S7" s="7">
        <f t="shared" si="11"/>
        <v>222.2758843237545</v>
      </c>
      <c r="T7" s="7">
        <f t="shared" si="4"/>
        <v>1026.8276529712637</v>
      </c>
    </row>
    <row r="8" spans="1:26" ht="14.25" customHeight="1">
      <c r="A8" s="6" t="s">
        <v>13</v>
      </c>
      <c r="B8" s="7">
        <v>13050</v>
      </c>
      <c r="C8" s="7">
        <v>142</v>
      </c>
      <c r="D8" s="7">
        <f t="shared" si="0"/>
        <v>13741.666666666668</v>
      </c>
      <c r="E8" s="7">
        <f>VLOOKUP(A8,'2025 Housing Stock Estimate'!A:K,11,FALSE)</f>
        <v>13651.042318622289</v>
      </c>
      <c r="F8" s="7">
        <v>118</v>
      </c>
      <c r="G8" s="7">
        <v>756</v>
      </c>
      <c r="H8" s="7">
        <f t="shared" si="1"/>
        <v>12852.642318622289</v>
      </c>
      <c r="I8" s="7">
        <f>VLOOKUP(A8,'Housing Attrition Estimate'!A:O,15,FALSE)</f>
        <v>46.615000000000002</v>
      </c>
      <c r="J8" s="7">
        <f t="shared" si="5"/>
        <v>1122.0993480443788</v>
      </c>
      <c r="L8" s="7">
        <f t="shared" si="2"/>
        <v>224.41986960887576</v>
      </c>
      <c r="M8" s="7">
        <f>VLOOKUP(A8,'Building Permits (Avg)'!B:C,2,FALSE)</f>
        <v>73</v>
      </c>
      <c r="N8" s="8">
        <f t="shared" si="6"/>
        <v>151.41986960887576</v>
      </c>
      <c r="O8" s="7">
        <f t="shared" si="7"/>
        <v>103.28397392177516</v>
      </c>
      <c r="P8" s="7">
        <f t="shared" si="8"/>
        <v>133.56794784355031</v>
      </c>
      <c r="Q8" s="7">
        <f t="shared" si="9"/>
        <v>163.85192176532547</v>
      </c>
      <c r="R8" s="7">
        <f t="shared" si="10"/>
        <v>194.13589568710063</v>
      </c>
      <c r="S8" s="7">
        <f t="shared" si="11"/>
        <v>224.41986960887576</v>
      </c>
      <c r="T8" s="7">
        <f t="shared" si="4"/>
        <v>819.2596088266273</v>
      </c>
    </row>
    <row r="9" spans="1:26" ht="14.25" customHeight="1">
      <c r="A9" s="6" t="s">
        <v>14</v>
      </c>
      <c r="B9" s="7">
        <v>66750</v>
      </c>
      <c r="C9" s="7">
        <v>453</v>
      </c>
      <c r="D9" s="7">
        <f t="shared" si="0"/>
        <v>70003.125</v>
      </c>
      <c r="E9" s="7">
        <f>VLOOKUP(A9,'2025 Housing Stock Estimate'!A:K,11,FALSE)</f>
        <v>67462.551380819292</v>
      </c>
      <c r="F9" s="7">
        <v>183</v>
      </c>
      <c r="G9" s="7">
        <v>1377</v>
      </c>
      <c r="H9" s="7">
        <f t="shared" si="1"/>
        <v>66040.251380819289</v>
      </c>
      <c r="I9" s="7">
        <f>VLOOKUP(A9,'Housing Attrition Estimate'!A:O,15,FALSE)</f>
        <v>209.697</v>
      </c>
      <c r="J9" s="7">
        <f t="shared" si="5"/>
        <v>5011.3586191807117</v>
      </c>
      <c r="L9" s="7">
        <f t="shared" si="2"/>
        <v>1002.2717238361423</v>
      </c>
      <c r="M9" s="7">
        <f>VLOOKUP(A9,'Building Permits (Avg)'!B:C,2,FALSE)</f>
        <v>337</v>
      </c>
      <c r="N9" s="8">
        <f t="shared" si="6"/>
        <v>665.27172383614231</v>
      </c>
      <c r="O9" s="7">
        <f t="shared" si="7"/>
        <v>470.05434476722849</v>
      </c>
      <c r="P9" s="7">
        <f t="shared" si="8"/>
        <v>603.10868953445697</v>
      </c>
      <c r="Q9" s="7">
        <f t="shared" si="9"/>
        <v>736.16303430168534</v>
      </c>
      <c r="R9" s="7">
        <f t="shared" si="10"/>
        <v>869.21737906891383</v>
      </c>
      <c r="S9" s="7">
        <f t="shared" si="11"/>
        <v>1002.2717238361423</v>
      </c>
      <c r="T9" s="7">
        <f t="shared" si="4"/>
        <v>3680.8151715084273</v>
      </c>
    </row>
    <row r="10" spans="1:26" ht="14.25" customHeight="1">
      <c r="A10" s="6" t="s">
        <v>15</v>
      </c>
      <c r="B10" s="7">
        <v>43720</v>
      </c>
      <c r="C10" s="7">
        <v>298</v>
      </c>
      <c r="D10" s="7">
        <f t="shared" si="0"/>
        <v>45852.083333333336</v>
      </c>
      <c r="E10" s="7">
        <f>VLOOKUP(A10,'2025 Housing Stock Estimate'!A:K,11,FALSE)</f>
        <v>44850.627900058076</v>
      </c>
      <c r="F10" s="7">
        <v>1419</v>
      </c>
      <c r="G10" s="7">
        <v>998</v>
      </c>
      <c r="H10" s="7">
        <f t="shared" si="1"/>
        <v>42533.427900058079</v>
      </c>
      <c r="I10" s="7">
        <f>VLOOKUP(A10,'Housing Attrition Estimate'!A:O,15,FALSE)</f>
        <v>138.41800000000001</v>
      </c>
      <c r="J10" s="7">
        <f t="shared" si="5"/>
        <v>4010.7454332752568</v>
      </c>
      <c r="L10" s="7">
        <f t="shared" si="2"/>
        <v>802.14908665505141</v>
      </c>
      <c r="M10" s="7">
        <f>VLOOKUP(A10,'Building Permits (Avg)'!B:C,2,FALSE)</f>
        <v>326</v>
      </c>
      <c r="N10" s="8">
        <f t="shared" si="6"/>
        <v>476.14908665505141</v>
      </c>
      <c r="O10" s="7">
        <f t="shared" si="7"/>
        <v>421.22981733101028</v>
      </c>
      <c r="P10" s="7">
        <f t="shared" si="8"/>
        <v>516.45963466202056</v>
      </c>
      <c r="Q10" s="7">
        <f t="shared" si="9"/>
        <v>611.68945199303084</v>
      </c>
      <c r="R10" s="7">
        <f t="shared" si="10"/>
        <v>706.91926932404112</v>
      </c>
      <c r="S10" s="7">
        <f t="shared" si="11"/>
        <v>802.14908665505141</v>
      </c>
      <c r="T10" s="7">
        <f t="shared" si="4"/>
        <v>3058.4472599651544</v>
      </c>
    </row>
    <row r="11" spans="1:26" ht="14.25" customHeight="1">
      <c r="A11" s="6" t="s">
        <v>16</v>
      </c>
      <c r="B11" s="7">
        <v>66730</v>
      </c>
      <c r="C11" s="7">
        <v>175</v>
      </c>
      <c r="D11" s="7">
        <f t="shared" si="0"/>
        <v>69692.708333333343</v>
      </c>
      <c r="E11" s="7">
        <f>VLOOKUP(A11,'2025 Housing Stock Estimate'!A:K,11,FALSE)</f>
        <v>66753.820605845816</v>
      </c>
      <c r="F11" s="7">
        <v>485</v>
      </c>
      <c r="G11" s="7">
        <v>1356</v>
      </c>
      <c r="H11" s="7">
        <f t="shared" si="1"/>
        <v>65048.420605845815</v>
      </c>
      <c r="I11" s="7">
        <f>VLOOKUP(A11,'Housing Attrition Estimate'!A:O,15,FALSE)</f>
        <v>174.43899999999999</v>
      </c>
      <c r="J11" s="7">
        <f t="shared" si="5"/>
        <v>5516.4827274875279</v>
      </c>
      <c r="L11" s="7">
        <f t="shared" si="2"/>
        <v>1103.2965454975056</v>
      </c>
      <c r="M11" s="7">
        <f>VLOOKUP(A11,'Building Permits (Avg)'!B:C,2,FALSE)</f>
        <v>1065</v>
      </c>
      <c r="N11" s="8">
        <f t="shared" si="6"/>
        <v>38.296545497505576</v>
      </c>
      <c r="O11" s="7">
        <f t="shared" si="7"/>
        <v>1072.6593090995011</v>
      </c>
      <c r="P11" s="7">
        <f t="shared" si="8"/>
        <v>1080.3186181990022</v>
      </c>
      <c r="Q11" s="7">
        <f t="shared" si="9"/>
        <v>1087.9779272985033</v>
      </c>
      <c r="R11" s="7">
        <f t="shared" si="10"/>
        <v>1095.6372363980045</v>
      </c>
      <c r="S11" s="7">
        <f t="shared" si="11"/>
        <v>1103.2965454975056</v>
      </c>
      <c r="T11" s="7">
        <f t="shared" si="4"/>
        <v>5439.8896364925167</v>
      </c>
    </row>
    <row r="12" spans="1:26" ht="14.25" customHeight="1">
      <c r="A12" s="6" t="s">
        <v>17</v>
      </c>
      <c r="B12" s="7">
        <v>14340</v>
      </c>
      <c r="C12" s="7">
        <v>78</v>
      </c>
      <c r="D12" s="7">
        <f t="shared" si="0"/>
        <v>15018.75</v>
      </c>
      <c r="E12" s="7">
        <f>VLOOKUP(A12,'2025 Housing Stock Estimate'!A:K,11,FALSE)</f>
        <v>16505.007192607489</v>
      </c>
      <c r="F12" s="7">
        <v>1057</v>
      </c>
      <c r="G12" s="7">
        <v>1318</v>
      </c>
      <c r="H12" s="7">
        <f t="shared" si="1"/>
        <v>14261.807192607488</v>
      </c>
      <c r="I12" s="7">
        <f>VLOOKUP(A12,'Housing Attrition Estimate'!A:O,15,FALSE)</f>
        <v>56</v>
      </c>
      <c r="J12" s="7">
        <f t="shared" si="5"/>
        <v>1036.9428073925119</v>
      </c>
      <c r="L12" s="7">
        <f t="shared" si="2"/>
        <v>207.38856147850237</v>
      </c>
      <c r="M12" s="7">
        <f>VLOOKUP(A12,'Building Permits (Avg)'!B:C,2,FALSE)</f>
        <v>70</v>
      </c>
      <c r="N12" s="8">
        <f t="shared" si="6"/>
        <v>137.38856147850237</v>
      </c>
      <c r="O12" s="7">
        <f t="shared" si="7"/>
        <v>97.477712295700471</v>
      </c>
      <c r="P12" s="7">
        <f t="shared" si="8"/>
        <v>124.95542459140094</v>
      </c>
      <c r="Q12" s="7">
        <f t="shared" si="9"/>
        <v>152.43313688710143</v>
      </c>
      <c r="R12" s="7">
        <f t="shared" si="10"/>
        <v>179.91084918280188</v>
      </c>
      <c r="S12" s="7">
        <f t="shared" si="11"/>
        <v>207.38856147850237</v>
      </c>
      <c r="T12" s="7">
        <f t="shared" si="4"/>
        <v>762.16568443550705</v>
      </c>
    </row>
    <row r="13" spans="1:26" ht="14.25" customHeight="1">
      <c r="A13" s="6" t="s">
        <v>18</v>
      </c>
      <c r="B13" s="7">
        <v>123770</v>
      </c>
      <c r="C13" s="7">
        <v>806</v>
      </c>
      <c r="D13" s="7">
        <f t="shared" si="0"/>
        <v>129766.66666666667</v>
      </c>
      <c r="E13" s="7">
        <f>VLOOKUP(A13,'2025 Housing Stock Estimate'!A:K,11,FALSE)</f>
        <v>114612.62207259423</v>
      </c>
      <c r="F13" s="7">
        <v>462</v>
      </c>
      <c r="G13" s="7">
        <v>2552</v>
      </c>
      <c r="H13" s="7">
        <f t="shared" si="1"/>
        <v>111853.82207259422</v>
      </c>
      <c r="I13" s="7">
        <f>VLOOKUP(A13,'Housing Attrition Estimate'!A:O,15,FALSE)</f>
        <v>322.35199999999998</v>
      </c>
      <c r="J13" s="7">
        <f t="shared" si="5"/>
        <v>19524.604594072447</v>
      </c>
      <c r="L13" s="7">
        <f t="shared" si="2"/>
        <v>3904.9209188144896</v>
      </c>
      <c r="M13" s="7">
        <f>VLOOKUP(A13,'Building Permits (Avg)'!B:C,2,FALSE)</f>
        <v>2231</v>
      </c>
      <c r="N13" s="8">
        <f t="shared" si="6"/>
        <v>1673.9209188144896</v>
      </c>
      <c r="O13" s="7">
        <f t="shared" si="7"/>
        <v>2565.784183762898</v>
      </c>
      <c r="P13" s="7">
        <f t="shared" si="8"/>
        <v>2900.568367525796</v>
      </c>
      <c r="Q13" s="7">
        <f t="shared" si="9"/>
        <v>3235.3525512886936</v>
      </c>
      <c r="R13" s="7">
        <f t="shared" si="10"/>
        <v>3570.136735051592</v>
      </c>
      <c r="S13" s="7">
        <f t="shared" si="11"/>
        <v>3904.9209188144896</v>
      </c>
      <c r="T13" s="7">
        <f t="shared" si="4"/>
        <v>16176.76275644347</v>
      </c>
    </row>
    <row r="14" spans="1:26" ht="14.25" customHeight="1">
      <c r="A14" s="6" t="s">
        <v>19</v>
      </c>
      <c r="B14" s="7">
        <v>11950</v>
      </c>
      <c r="C14" s="7">
        <v>27</v>
      </c>
      <c r="D14" s="7">
        <f t="shared" si="0"/>
        <v>12476.041666666668</v>
      </c>
      <c r="E14" s="7">
        <f>VLOOKUP(A14,'2025 Housing Stock Estimate'!A:K,11,FALSE)</f>
        <v>18959.802075305837</v>
      </c>
      <c r="F14" s="7">
        <v>3993</v>
      </c>
      <c r="G14" s="7">
        <v>978</v>
      </c>
      <c r="H14" s="7">
        <f t="shared" si="1"/>
        <v>14086.602075305836</v>
      </c>
      <c r="I14" s="7">
        <f>VLOOKUP(A14,'Housing Attrition Estimate'!A:O,15,FALSE)</f>
        <v>61.410000000000011</v>
      </c>
      <c r="J14" s="7">
        <f t="shared" si="5"/>
        <v>0</v>
      </c>
      <c r="L14" s="7">
        <f t="shared" si="2"/>
        <v>0</v>
      </c>
      <c r="M14" s="7">
        <f>VLOOKUP(A14,'Building Permits (Avg)'!B:C,2,FALSE)</f>
        <v>146</v>
      </c>
      <c r="N14" s="8">
        <f t="shared" si="6"/>
        <v>0</v>
      </c>
      <c r="O14" s="7">
        <f t="shared" si="7"/>
        <v>146</v>
      </c>
      <c r="P14" s="7">
        <f t="shared" si="8"/>
        <v>146</v>
      </c>
      <c r="Q14" s="7">
        <f t="shared" si="9"/>
        <v>146</v>
      </c>
      <c r="R14" s="7">
        <f t="shared" si="10"/>
        <v>146</v>
      </c>
      <c r="S14" s="7">
        <f t="shared" si="11"/>
        <v>146</v>
      </c>
      <c r="T14" s="7">
        <f t="shared" si="4"/>
        <v>730</v>
      </c>
    </row>
    <row r="15" spans="1:26" ht="14.25" customHeight="1">
      <c r="A15" s="6" t="s">
        <v>20</v>
      </c>
      <c r="B15" s="7">
        <v>104430</v>
      </c>
      <c r="C15" s="7">
        <v>459</v>
      </c>
      <c r="D15" s="7">
        <f t="shared" si="0"/>
        <v>109259.375</v>
      </c>
      <c r="E15" s="7">
        <f>VLOOKUP(A15,'2025 Housing Stock Estimate'!A:K,11,FALSE)</f>
        <v>108611.2859955321</v>
      </c>
      <c r="F15" s="7">
        <v>251</v>
      </c>
      <c r="G15" s="7">
        <v>2408</v>
      </c>
      <c r="H15" s="7">
        <f t="shared" si="1"/>
        <v>106193.08599553211</v>
      </c>
      <c r="I15" s="7">
        <f>VLOOKUP(A15,'Housing Attrition Estimate'!A:O,15,FALSE)</f>
        <v>308.38700000000006</v>
      </c>
      <c r="J15" s="7">
        <f t="shared" si="5"/>
        <v>4608.2240044678938</v>
      </c>
      <c r="L15" s="7">
        <f t="shared" si="2"/>
        <v>921.6448008935788</v>
      </c>
      <c r="M15" s="7">
        <f>VLOOKUP(A15,'Building Permits (Avg)'!B:C,2,FALSE)</f>
        <v>1144</v>
      </c>
      <c r="N15" s="8">
        <f t="shared" si="6"/>
        <v>0</v>
      </c>
      <c r="O15" s="7">
        <f t="shared" si="7"/>
        <v>1144</v>
      </c>
      <c r="P15" s="7">
        <f t="shared" si="8"/>
        <v>1144</v>
      </c>
      <c r="Q15" s="7">
        <f t="shared" si="9"/>
        <v>1144</v>
      </c>
      <c r="R15" s="7">
        <f t="shared" si="10"/>
        <v>1144</v>
      </c>
      <c r="S15" s="7">
        <f t="shared" si="11"/>
        <v>1144</v>
      </c>
      <c r="T15" s="7">
        <f t="shared" si="4"/>
        <v>5720</v>
      </c>
    </row>
    <row r="16" spans="1:26" ht="14.25" customHeight="1">
      <c r="A16" s="6" t="s">
        <v>21</v>
      </c>
      <c r="B16" s="7">
        <v>133690</v>
      </c>
      <c r="C16" s="7">
        <v>360</v>
      </c>
      <c r="D16" s="7">
        <f t="shared" si="0"/>
        <v>139635.41666666669</v>
      </c>
      <c r="E16" s="7">
        <f>VLOOKUP(A16,'2025 Housing Stock Estimate'!A:K,11,FALSE)</f>
        <v>127197.33266120827</v>
      </c>
      <c r="F16" s="7">
        <v>410</v>
      </c>
      <c r="G16" s="7">
        <v>1464</v>
      </c>
      <c r="H16" s="7">
        <f t="shared" si="1"/>
        <v>125469.73266120827</v>
      </c>
      <c r="I16" s="7">
        <f>VLOOKUP(A16,'Housing Attrition Estimate'!A:O,15,FALSE)</f>
        <v>335.42700000000002</v>
      </c>
      <c r="J16" s="7">
        <f t="shared" si="5"/>
        <v>15842.819005458417</v>
      </c>
      <c r="L16" s="7">
        <f t="shared" si="2"/>
        <v>3168.5638010916837</v>
      </c>
      <c r="M16" s="7">
        <f>VLOOKUP(A16,'Building Permits (Avg)'!B:C,2,FALSE)</f>
        <v>1009</v>
      </c>
      <c r="N16" s="8">
        <f t="shared" si="6"/>
        <v>2159.5638010916837</v>
      </c>
      <c r="O16" s="7">
        <f t="shared" si="7"/>
        <v>1440.9127602183366</v>
      </c>
      <c r="P16" s="7">
        <f t="shared" si="8"/>
        <v>1872.8255204366735</v>
      </c>
      <c r="Q16" s="7">
        <f t="shared" si="9"/>
        <v>2304.7382806550104</v>
      </c>
      <c r="R16" s="7">
        <f t="shared" si="10"/>
        <v>2736.651040873347</v>
      </c>
      <c r="S16" s="7">
        <f t="shared" si="11"/>
        <v>3168.5638010916837</v>
      </c>
      <c r="T16" s="7">
        <f t="shared" si="4"/>
        <v>11523.69140327505</v>
      </c>
    </row>
    <row r="17" spans="1:26" ht="14.25" customHeight="1">
      <c r="A17" s="6" t="s">
        <v>22</v>
      </c>
      <c r="B17" s="7">
        <v>8520</v>
      </c>
      <c r="C17" s="7">
        <v>16</v>
      </c>
      <c r="D17" s="7">
        <f t="shared" si="0"/>
        <v>8891.6666666666679</v>
      </c>
      <c r="E17" s="7">
        <f>VLOOKUP(A17,'2025 Housing Stock Estimate'!A:K,11,FALSE)</f>
        <v>10434.46379558473</v>
      </c>
      <c r="F17" s="7">
        <v>996</v>
      </c>
      <c r="G17" s="7">
        <v>515</v>
      </c>
      <c r="H17" s="7">
        <f t="shared" si="1"/>
        <v>8974.9637955847302</v>
      </c>
      <c r="I17" s="7">
        <f>VLOOKUP(A17,'Housing Attrition Estimate'!A:O,15,FALSE)</f>
        <v>37.894000000000005</v>
      </c>
      <c r="J17" s="7">
        <f t="shared" si="5"/>
        <v>106.17287108193773</v>
      </c>
      <c r="L17" s="7">
        <f t="shared" si="2"/>
        <v>21.234574216387546</v>
      </c>
      <c r="M17" s="7">
        <f>VLOOKUP(A17,'Building Permits (Avg)'!B:C,2,FALSE)</f>
        <v>59</v>
      </c>
      <c r="N17" s="8">
        <f t="shared" si="6"/>
        <v>0</v>
      </c>
      <c r="O17" s="7">
        <f t="shared" si="7"/>
        <v>59</v>
      </c>
      <c r="P17" s="7">
        <f t="shared" si="8"/>
        <v>59</v>
      </c>
      <c r="Q17" s="7">
        <f t="shared" si="9"/>
        <v>59</v>
      </c>
      <c r="R17" s="7">
        <f t="shared" si="10"/>
        <v>59</v>
      </c>
      <c r="S17" s="7">
        <f t="shared" si="11"/>
        <v>59</v>
      </c>
      <c r="T17" s="7">
        <f t="shared" si="4"/>
        <v>295</v>
      </c>
    </row>
    <row r="18" spans="1:26" ht="14.25" customHeight="1">
      <c r="A18" s="6" t="s">
        <v>23</v>
      </c>
      <c r="B18" s="7">
        <v>422850</v>
      </c>
      <c r="C18" s="7">
        <v>2217</v>
      </c>
      <c r="D18" s="7">
        <f t="shared" si="0"/>
        <v>442778.125</v>
      </c>
      <c r="E18" s="7">
        <f>VLOOKUP(A18,'2025 Housing Stock Estimate'!A:K,11,FALSE)</f>
        <v>410715.3665035633</v>
      </c>
      <c r="F18" s="7">
        <v>2116</v>
      </c>
      <c r="G18" s="7">
        <v>6244</v>
      </c>
      <c r="H18" s="7">
        <f t="shared" si="1"/>
        <v>402979.76650356333</v>
      </c>
      <c r="I18" s="7">
        <f>VLOOKUP(A18,'Housing Attrition Estimate'!A:O,15,FALSE)</f>
        <v>1335.8110000000001</v>
      </c>
      <c r="J18" s="7">
        <f t="shared" si="5"/>
        <v>46477.413496436675</v>
      </c>
      <c r="L18" s="7">
        <f t="shared" si="2"/>
        <v>9295.482699287335</v>
      </c>
      <c r="M18" s="7">
        <f>VLOOKUP(A18,'Building Permits (Avg)'!B:C,2,FALSE)</f>
        <v>2819</v>
      </c>
      <c r="N18" s="8">
        <f t="shared" si="6"/>
        <v>6476.482699287335</v>
      </c>
      <c r="O18" s="7">
        <f t="shared" si="7"/>
        <v>4114.296539857467</v>
      </c>
      <c r="P18" s="7">
        <f t="shared" si="8"/>
        <v>5409.593079714934</v>
      </c>
      <c r="Q18" s="7">
        <f t="shared" si="9"/>
        <v>6704.889619572401</v>
      </c>
      <c r="R18" s="7">
        <f t="shared" si="10"/>
        <v>8000.186159429868</v>
      </c>
      <c r="S18" s="7">
        <f t="shared" si="11"/>
        <v>9295.482699287335</v>
      </c>
      <c r="T18" s="7">
        <f t="shared" si="4"/>
        <v>33524.448097862005</v>
      </c>
    </row>
    <row r="19" spans="1:26" ht="14.25" customHeight="1">
      <c r="A19" s="6" t="s">
        <v>24</v>
      </c>
      <c r="B19" s="7">
        <v>357730</v>
      </c>
      <c r="C19" s="7">
        <v>865</v>
      </c>
      <c r="D19" s="7">
        <f t="shared" si="0"/>
        <v>373536.45833333337</v>
      </c>
      <c r="E19" s="7">
        <f>VLOOKUP(A19,'2025 Housing Stock Estimate'!A:K,11,FALSE)</f>
        <v>373631.15178623493</v>
      </c>
      <c r="F19" s="7">
        <v>618</v>
      </c>
      <c r="G19" s="7">
        <v>6971</v>
      </c>
      <c r="H19" s="7">
        <f t="shared" si="1"/>
        <v>366739.25178623491</v>
      </c>
      <c r="I19" s="7">
        <f>VLOOKUP(A19,'Housing Attrition Estimate'!A:O,15,FALSE)</f>
        <v>1203.6460000000002</v>
      </c>
      <c r="J19" s="7">
        <f t="shared" si="5"/>
        <v>12815.436547098469</v>
      </c>
      <c r="L19" s="7">
        <f t="shared" si="2"/>
        <v>2563.0873094196936</v>
      </c>
      <c r="M19" s="7">
        <f>VLOOKUP(A19,'Building Permits (Avg)'!B:C,2,FALSE)</f>
        <v>3120</v>
      </c>
      <c r="N19" s="8">
        <f t="shared" si="6"/>
        <v>0</v>
      </c>
      <c r="O19" s="7">
        <f t="shared" si="7"/>
        <v>3120</v>
      </c>
      <c r="P19" s="7">
        <f t="shared" si="8"/>
        <v>3120</v>
      </c>
      <c r="Q19" s="7">
        <f t="shared" si="9"/>
        <v>3120</v>
      </c>
      <c r="R19" s="7">
        <f t="shared" si="10"/>
        <v>3120</v>
      </c>
      <c r="S19" s="7">
        <f t="shared" si="11"/>
        <v>3120</v>
      </c>
      <c r="T19" s="7">
        <f t="shared" si="4"/>
        <v>15600</v>
      </c>
    </row>
    <row r="20" spans="1:26" ht="14.25" customHeight="1">
      <c r="A20" s="6" t="s">
        <v>25</v>
      </c>
      <c r="B20" s="7">
        <v>21730</v>
      </c>
      <c r="C20" s="7">
        <v>38</v>
      </c>
      <c r="D20" s="7">
        <f t="shared" si="0"/>
        <v>22675</v>
      </c>
      <c r="E20" s="7">
        <f>VLOOKUP(A20,'2025 Housing Stock Estimate'!A:K,11,FALSE)</f>
        <v>23442.465142241028</v>
      </c>
      <c r="F20" s="7">
        <v>910</v>
      </c>
      <c r="G20" s="7">
        <v>812</v>
      </c>
      <c r="H20" s="7">
        <f t="shared" si="1"/>
        <v>21801.665142241029</v>
      </c>
      <c r="I20" s="7">
        <f>VLOOKUP(A20,'Housing Attrition Estimate'!A:O,15,FALSE)</f>
        <v>63.301000000000002</v>
      </c>
      <c r="J20" s="7">
        <f t="shared" si="5"/>
        <v>1189.8398577589714</v>
      </c>
      <c r="L20" s="7">
        <f t="shared" si="2"/>
        <v>237.96797155179428</v>
      </c>
      <c r="M20" s="7">
        <f>VLOOKUP(A20,'Building Permits (Avg)'!B:C,2,FALSE)</f>
        <v>413</v>
      </c>
      <c r="N20" s="8">
        <f t="shared" si="6"/>
        <v>0</v>
      </c>
      <c r="O20" s="7">
        <f t="shared" si="7"/>
        <v>413</v>
      </c>
      <c r="P20" s="7">
        <f t="shared" si="8"/>
        <v>413</v>
      </c>
      <c r="Q20" s="7">
        <f t="shared" si="9"/>
        <v>413</v>
      </c>
      <c r="R20" s="7">
        <f t="shared" si="10"/>
        <v>413</v>
      </c>
      <c r="S20" s="7">
        <f t="shared" si="11"/>
        <v>413</v>
      </c>
      <c r="T20" s="7">
        <f t="shared" si="4"/>
        <v>2065</v>
      </c>
    </row>
    <row r="21" spans="1:26" ht="14.25" customHeight="1">
      <c r="A21" s="6" t="s">
        <v>26</v>
      </c>
      <c r="B21" s="7">
        <v>45850</v>
      </c>
      <c r="C21" s="7">
        <v>125</v>
      </c>
      <c r="D21" s="7">
        <f t="shared" si="0"/>
        <v>47890.625</v>
      </c>
      <c r="E21" s="7">
        <f>VLOOKUP(A21,'2025 Housing Stock Estimate'!A:K,11,FALSE)</f>
        <v>47083.86091695074</v>
      </c>
      <c r="F21" s="7">
        <v>1108</v>
      </c>
      <c r="G21" s="7">
        <v>1713</v>
      </c>
      <c r="H21" s="7">
        <f t="shared" si="1"/>
        <v>44434.160916950743</v>
      </c>
      <c r="I21" s="7">
        <f>VLOOKUP(A21,'Housing Attrition Estimate'!A:O,15,FALSE)</f>
        <v>128.084</v>
      </c>
      <c r="J21" s="7">
        <f t="shared" si="5"/>
        <v>4096.8840830492572</v>
      </c>
      <c r="L21" s="7">
        <f t="shared" si="2"/>
        <v>819.3768166098514</v>
      </c>
      <c r="M21" s="7">
        <f>VLOOKUP(A21,'Building Permits (Avg)'!B:C,2,FALSE)</f>
        <v>361</v>
      </c>
      <c r="N21" s="8">
        <f t="shared" si="6"/>
        <v>458.3768166098514</v>
      </c>
      <c r="O21" s="7">
        <f t="shared" si="7"/>
        <v>452.67536332197028</v>
      </c>
      <c r="P21" s="7">
        <f t="shared" si="8"/>
        <v>544.35072664394056</v>
      </c>
      <c r="Q21" s="7">
        <f t="shared" si="9"/>
        <v>636.02608996591084</v>
      </c>
      <c r="R21" s="7">
        <f t="shared" si="10"/>
        <v>727.70145328788112</v>
      </c>
      <c r="S21" s="7">
        <f t="shared" si="11"/>
        <v>819.3768166098514</v>
      </c>
      <c r="T21" s="7">
        <f t="shared" si="4"/>
        <v>3180.130449829554</v>
      </c>
    </row>
    <row r="22" spans="1:26" ht="14.25" customHeight="1">
      <c r="A22" s="6" t="s">
        <v>27</v>
      </c>
      <c r="B22" s="7">
        <v>8640</v>
      </c>
      <c r="C22" s="7">
        <v>34</v>
      </c>
      <c r="D22" s="7">
        <f t="shared" si="0"/>
        <v>9035.4166666666679</v>
      </c>
      <c r="E22" s="7">
        <f>VLOOKUP(A22,'2025 Housing Stock Estimate'!A:K,11,FALSE)</f>
        <v>10979.408570462299</v>
      </c>
      <c r="F22" s="7">
        <v>871</v>
      </c>
      <c r="G22" s="7">
        <v>1483</v>
      </c>
      <c r="H22" s="7">
        <f t="shared" si="1"/>
        <v>8773.7085704622987</v>
      </c>
      <c r="I22" s="7">
        <f>VLOOKUP(A22,'Housing Attrition Estimate'!A:O,15,FALSE)</f>
        <v>35.200000000000003</v>
      </c>
      <c r="J22" s="7">
        <f t="shared" si="5"/>
        <v>437.70809620436921</v>
      </c>
      <c r="L22" s="7">
        <f t="shared" si="2"/>
        <v>87.541619240873843</v>
      </c>
      <c r="M22" s="7">
        <f>VLOOKUP(A22,'Building Permits (Avg)'!B:C,2,FALSE)</f>
        <v>44</v>
      </c>
      <c r="N22" s="8">
        <f t="shared" si="6"/>
        <v>43.541619240873843</v>
      </c>
      <c r="O22" s="7">
        <f t="shared" si="7"/>
        <v>52.708323848174771</v>
      </c>
      <c r="P22" s="7">
        <f t="shared" si="8"/>
        <v>61.416647696349543</v>
      </c>
      <c r="Q22" s="7">
        <f t="shared" si="9"/>
        <v>70.1249715445243</v>
      </c>
      <c r="R22" s="7">
        <f t="shared" si="10"/>
        <v>78.833295392699085</v>
      </c>
      <c r="S22" s="7">
        <f t="shared" si="11"/>
        <v>87.541619240873843</v>
      </c>
      <c r="T22" s="7">
        <f t="shared" si="4"/>
        <v>350.62485772262153</v>
      </c>
    </row>
    <row r="23" spans="1:26" ht="14.25" customHeight="1">
      <c r="A23" s="6" t="s">
        <v>28</v>
      </c>
      <c r="B23" s="7">
        <v>16690</v>
      </c>
      <c r="C23" s="7">
        <v>60</v>
      </c>
      <c r="D23" s="7">
        <f t="shared" si="0"/>
        <v>17447.916666666668</v>
      </c>
      <c r="E23" s="7">
        <f>VLOOKUP(A23,'2025 Housing Stock Estimate'!A:K,11,FALSE)</f>
        <v>20078.039284643513</v>
      </c>
      <c r="F23" s="7">
        <v>1784</v>
      </c>
      <c r="G23" s="7">
        <v>1057</v>
      </c>
      <c r="H23" s="7">
        <f t="shared" si="1"/>
        <v>17342.739284643514</v>
      </c>
      <c r="I23" s="7">
        <f>VLOOKUP(A23,'Housing Attrition Estimate'!A:O,15,FALSE)</f>
        <v>68.272999999999996</v>
      </c>
      <c r="J23" s="7">
        <f t="shared" si="5"/>
        <v>446.54238202315378</v>
      </c>
      <c r="L23" s="7">
        <f t="shared" si="2"/>
        <v>89.308476404630753</v>
      </c>
      <c r="M23" s="7">
        <f>VLOOKUP(A23,'Building Permits (Avg)'!B:C,2,FALSE)</f>
        <v>139</v>
      </c>
      <c r="N23" s="8">
        <f t="shared" si="6"/>
        <v>0</v>
      </c>
      <c r="O23" s="7">
        <f t="shared" si="7"/>
        <v>139</v>
      </c>
      <c r="P23" s="7">
        <f t="shared" si="8"/>
        <v>139</v>
      </c>
      <c r="Q23" s="7">
        <f t="shared" si="9"/>
        <v>139</v>
      </c>
      <c r="R23" s="7">
        <f t="shared" si="10"/>
        <v>139</v>
      </c>
      <c r="S23" s="7">
        <f t="shared" si="11"/>
        <v>139</v>
      </c>
      <c r="T23" s="7">
        <f t="shared" si="4"/>
        <v>695</v>
      </c>
    </row>
    <row r="24" spans="1:26" ht="14.25" customHeight="1">
      <c r="A24" s="6" t="s">
        <v>29</v>
      </c>
      <c r="B24" s="7">
        <v>62500</v>
      </c>
      <c r="C24" s="7">
        <v>391</v>
      </c>
      <c r="D24" s="7">
        <f t="shared" si="0"/>
        <v>65511.458333333336</v>
      </c>
      <c r="E24" s="7">
        <f>VLOOKUP(A24,'2025 Housing Stock Estimate'!A:K,11,FALSE)</f>
        <v>64688.69295196679</v>
      </c>
      <c r="F24" s="7">
        <v>469</v>
      </c>
      <c r="G24" s="7">
        <v>1807</v>
      </c>
      <c r="H24" s="7">
        <f t="shared" si="1"/>
        <v>62593.392951966787</v>
      </c>
      <c r="I24" s="7">
        <f>VLOOKUP(A24,'Housing Attrition Estimate'!A:O,15,FALSE)</f>
        <v>238.73399999999998</v>
      </c>
      <c r="J24" s="7">
        <f t="shared" si="5"/>
        <v>4111.7353813665486</v>
      </c>
      <c r="L24" s="7">
        <f t="shared" si="2"/>
        <v>822.34707627330977</v>
      </c>
      <c r="M24" s="7">
        <f>VLOOKUP(A24,'Building Permits (Avg)'!B:C,2,FALSE)</f>
        <v>332</v>
      </c>
      <c r="N24" s="8">
        <f t="shared" si="6"/>
        <v>490.34707627330977</v>
      </c>
      <c r="O24" s="7">
        <f t="shared" si="7"/>
        <v>430.06941525466198</v>
      </c>
      <c r="P24" s="7">
        <f t="shared" si="8"/>
        <v>528.13883050932395</v>
      </c>
      <c r="Q24" s="7">
        <f t="shared" si="9"/>
        <v>626.20824576398581</v>
      </c>
      <c r="R24" s="7">
        <f t="shared" si="10"/>
        <v>724.2776610186479</v>
      </c>
      <c r="S24" s="7">
        <f t="shared" si="11"/>
        <v>822.34707627330977</v>
      </c>
      <c r="T24" s="7">
        <f t="shared" si="4"/>
        <v>3131.0412288199295</v>
      </c>
    </row>
    <row r="25" spans="1:26" ht="14.25" customHeight="1">
      <c r="A25" s="6" t="s">
        <v>30</v>
      </c>
      <c r="B25" s="7">
        <v>44080</v>
      </c>
      <c r="C25" s="7">
        <v>532</v>
      </c>
      <c r="D25" s="7">
        <f t="shared" si="0"/>
        <v>46470.833333333336</v>
      </c>
      <c r="E25" s="7">
        <f>VLOOKUP(A25,'2025 Housing Stock Estimate'!A:K,11,FALSE)</f>
        <v>44645.253551991351</v>
      </c>
      <c r="F25" s="7">
        <v>736</v>
      </c>
      <c r="G25" s="7">
        <v>1875</v>
      </c>
      <c r="H25" s="7">
        <f t="shared" si="1"/>
        <v>42221.753551991351</v>
      </c>
      <c r="I25" s="7">
        <f>VLOOKUP(A25,'Housing Attrition Estimate'!A:O,15,FALSE)</f>
        <v>143.78200000000001</v>
      </c>
      <c r="J25" s="7">
        <f t="shared" si="5"/>
        <v>4967.9897813419848</v>
      </c>
      <c r="L25" s="7">
        <f t="shared" si="2"/>
        <v>993.59795626839696</v>
      </c>
      <c r="M25" s="7">
        <f>VLOOKUP(A25,'Building Permits (Avg)'!B:C,2,FALSE)</f>
        <v>282</v>
      </c>
      <c r="N25" s="8">
        <f t="shared" si="6"/>
        <v>711.59795626839696</v>
      </c>
      <c r="O25" s="7">
        <f t="shared" si="7"/>
        <v>424.31959125367939</v>
      </c>
      <c r="P25" s="7">
        <f t="shared" si="8"/>
        <v>566.63918250735878</v>
      </c>
      <c r="Q25" s="7">
        <f t="shared" si="9"/>
        <v>708.95877376103817</v>
      </c>
      <c r="R25" s="7">
        <f t="shared" si="10"/>
        <v>851.27836501471756</v>
      </c>
      <c r="S25" s="7">
        <f t="shared" si="11"/>
        <v>993.59795626839696</v>
      </c>
      <c r="T25" s="7">
        <f t="shared" si="4"/>
        <v>3544.7938688051909</v>
      </c>
    </row>
    <row r="26" spans="1:26" ht="14.25" customHeight="1">
      <c r="A26" s="6" t="s">
        <v>31</v>
      </c>
      <c r="B26" s="7">
        <v>24340</v>
      </c>
      <c r="C26" s="7">
        <v>290</v>
      </c>
      <c r="D26" s="7">
        <f t="shared" si="0"/>
        <v>25656.25</v>
      </c>
      <c r="E26" s="7">
        <f>VLOOKUP(A26,'2025 Housing Stock Estimate'!A:K,11,FALSE)</f>
        <v>57697.528213627651</v>
      </c>
      <c r="F26" s="7">
        <v>29961</v>
      </c>
      <c r="G26" s="7">
        <v>1226</v>
      </c>
      <c r="H26" s="7">
        <f t="shared" si="1"/>
        <v>26633.12821362765</v>
      </c>
      <c r="I26" s="7">
        <f>VLOOKUP(A26,'Housing Attrition Estimate'!A:O,15,FALSE)</f>
        <v>166.46799999999996</v>
      </c>
      <c r="J26" s="7">
        <f t="shared" si="5"/>
        <v>0</v>
      </c>
      <c r="L26" s="7">
        <f t="shared" si="2"/>
        <v>0</v>
      </c>
      <c r="M26" s="7">
        <f>VLOOKUP(A26,'Building Permits (Avg)'!B:C,2,FALSE)</f>
        <v>379</v>
      </c>
      <c r="N26" s="8">
        <f t="shared" si="6"/>
        <v>0</v>
      </c>
      <c r="O26" s="7">
        <f t="shared" si="7"/>
        <v>379</v>
      </c>
      <c r="P26" s="7">
        <f t="shared" si="8"/>
        <v>379</v>
      </c>
      <c r="Q26" s="7">
        <f t="shared" si="9"/>
        <v>379</v>
      </c>
      <c r="R26" s="7">
        <f t="shared" si="10"/>
        <v>379</v>
      </c>
      <c r="S26" s="7">
        <f t="shared" si="11"/>
        <v>379</v>
      </c>
      <c r="T26" s="7">
        <f t="shared" si="4"/>
        <v>1895</v>
      </c>
    </row>
    <row r="27" spans="1:26" ht="14.25" customHeight="1">
      <c r="A27" s="6" t="s">
        <v>32</v>
      </c>
      <c r="B27" s="7">
        <v>253520</v>
      </c>
      <c r="C27" s="7">
        <v>6001</v>
      </c>
      <c r="D27" s="7">
        <f t="shared" si="0"/>
        <v>270334.375</v>
      </c>
      <c r="E27" s="7">
        <f>VLOOKUP(A27,'2025 Housing Stock Estimate'!A:K,11,FALSE)</f>
        <v>297876.92105850059</v>
      </c>
      <c r="F27" s="7">
        <v>454</v>
      </c>
      <c r="G27" s="7">
        <v>29055</v>
      </c>
      <c r="H27" s="7">
        <f t="shared" si="1"/>
        <v>271273.42105850059</v>
      </c>
      <c r="I27" s="7">
        <f>VLOOKUP(A27,'Housing Attrition Estimate'!A:O,15,FALSE)</f>
        <v>1272</v>
      </c>
      <c r="J27" s="7">
        <f t="shared" si="5"/>
        <v>5420.9539414994069</v>
      </c>
      <c r="L27" s="7">
        <f t="shared" si="2"/>
        <v>1084.1907882998814</v>
      </c>
      <c r="M27" s="7">
        <f>VLOOKUP(A27,'Building Permits (Avg)'!B:C,2,FALSE)</f>
        <v>1590</v>
      </c>
      <c r="N27" s="8">
        <f t="shared" si="6"/>
        <v>0</v>
      </c>
      <c r="O27" s="7">
        <f t="shared" si="7"/>
        <v>1590</v>
      </c>
      <c r="P27" s="7">
        <f t="shared" si="8"/>
        <v>1590</v>
      </c>
      <c r="Q27" s="7">
        <f t="shared" si="9"/>
        <v>1590</v>
      </c>
      <c r="R27" s="7">
        <f t="shared" si="10"/>
        <v>1590</v>
      </c>
      <c r="S27" s="7">
        <f t="shared" si="11"/>
        <v>1590</v>
      </c>
      <c r="T27" s="7">
        <f t="shared" si="4"/>
        <v>7950</v>
      </c>
    </row>
    <row r="28" spans="1:26" ht="14.25" customHeight="1"/>
    <row r="29" spans="1:26" ht="14.25" customHeight="1">
      <c r="A29" s="9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6"/>
      <c r="V29" s="6"/>
      <c r="W29" s="6"/>
      <c r="X29" s="6"/>
      <c r="Y29" s="6"/>
      <c r="Z29" s="6"/>
    </row>
    <row r="30" spans="1:26" ht="14.25" customHeight="1">
      <c r="A30" s="105">
        <v>1</v>
      </c>
      <c r="B30" s="11" t="s">
        <v>33</v>
      </c>
    </row>
    <row r="31" spans="1:26" ht="14.25" customHeight="1">
      <c r="A31" s="10">
        <v>2</v>
      </c>
      <c r="B31" s="6" t="s">
        <v>34</v>
      </c>
      <c r="L31" s="12"/>
    </row>
    <row r="32" spans="1:26" ht="14.25" customHeight="1">
      <c r="A32" s="10">
        <v>3</v>
      </c>
      <c r="B32" s="6" t="s">
        <v>35</v>
      </c>
    </row>
    <row r="33" spans="1:2" ht="14.25" customHeight="1">
      <c r="A33" s="10">
        <v>4</v>
      </c>
      <c r="B33" s="6" t="s">
        <v>36</v>
      </c>
    </row>
    <row r="34" spans="1:2" ht="14.25" customHeight="1">
      <c r="A34" s="10">
        <v>5</v>
      </c>
      <c r="B34" s="11" t="s">
        <v>37</v>
      </c>
    </row>
    <row r="35" spans="1:2" ht="14.25" customHeight="1">
      <c r="A35" s="10">
        <v>6</v>
      </c>
      <c r="B35" s="6" t="s">
        <v>38</v>
      </c>
    </row>
    <row r="36" spans="1:2" ht="14.25" customHeight="1">
      <c r="A36" s="10">
        <v>7</v>
      </c>
      <c r="B36" s="6" t="s">
        <v>39</v>
      </c>
    </row>
    <row r="37" spans="1:2" ht="14.25" customHeight="1">
      <c r="A37" s="10">
        <v>8</v>
      </c>
      <c r="B37" s="6" t="s">
        <v>40</v>
      </c>
    </row>
    <row r="38" spans="1:2" ht="14.25" customHeight="1">
      <c r="A38" s="10">
        <v>9</v>
      </c>
      <c r="B38" s="6" t="s">
        <v>41</v>
      </c>
    </row>
    <row r="39" spans="1:2" ht="14.25" customHeight="1">
      <c r="A39" s="10"/>
    </row>
    <row r="40" spans="1:2" ht="14.25" customHeight="1">
      <c r="A40" s="10"/>
    </row>
    <row r="41" spans="1:2" ht="14.25" customHeight="1">
      <c r="A41" s="10"/>
    </row>
    <row r="42" spans="1:2" ht="14.25" customHeight="1">
      <c r="A42" s="10"/>
    </row>
    <row r="43" spans="1:2" ht="14.25" customHeight="1">
      <c r="A43" s="10"/>
    </row>
    <row r="44" spans="1:2" ht="14.25" customHeight="1">
      <c r="A44" s="10"/>
    </row>
    <row r="45" spans="1:2" ht="14.25" customHeight="1">
      <c r="A45" s="10"/>
    </row>
    <row r="46" spans="1:2" ht="14.25" customHeight="1">
      <c r="A46" s="10"/>
    </row>
    <row r="47" spans="1:2" ht="14.25" customHeight="1">
      <c r="A47" s="10"/>
    </row>
    <row r="48" spans="1:2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hyperlinks>
    <hyperlink ref="B30" r:id="rId1" xr:uid="{00000000-0004-0000-0000-000000000000}"/>
    <hyperlink ref="B34" r:id="rId2" xr:uid="{00000000-0004-0000-0000-000001000000}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16"/>
  <sheetViews>
    <sheetView workbookViewId="0">
      <selection activeCell="J20" sqref="J20"/>
    </sheetView>
  </sheetViews>
  <sheetFormatPr defaultColWidth="12.69921875" defaultRowHeight="15" customHeight="1"/>
  <cols>
    <col min="1" max="1" width="32.796875" customWidth="1"/>
    <col min="2" max="2" width="13.69921875" customWidth="1"/>
    <col min="3" max="3" width="21.09765625" customWidth="1"/>
    <col min="4" max="4" width="25.3984375" customWidth="1"/>
    <col min="5" max="5" width="16.296875" customWidth="1"/>
    <col min="6" max="10" width="15.19921875" customWidth="1"/>
    <col min="11" max="26" width="8.69921875" customWidth="1"/>
  </cols>
  <sheetData>
    <row r="1" spans="1:26" ht="69">
      <c r="A1" s="13" t="s">
        <v>42</v>
      </c>
      <c r="B1" s="13" t="s">
        <v>43</v>
      </c>
      <c r="C1" s="14" t="s">
        <v>43</v>
      </c>
      <c r="D1" s="15" t="s">
        <v>44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>
      <c r="A2" s="6" t="s">
        <v>45</v>
      </c>
      <c r="B2" s="6" t="s">
        <v>9</v>
      </c>
      <c r="C2" s="7">
        <v>10355</v>
      </c>
      <c r="D2" s="12">
        <v>0.31560499847607437</v>
      </c>
      <c r="E2" s="7">
        <f>VLOOKUP($B2,'Statewide Housing Targets'!$A:$T,15,FALSE)*$D2</f>
        <v>9.7837549527583061</v>
      </c>
      <c r="F2" s="7">
        <f>VLOOKUP($B2,'Statewide Housing Targets'!$A:$T,16,FALSE)*$D2</f>
        <v>9.7837549527583061</v>
      </c>
      <c r="G2" s="7">
        <f>VLOOKUP($B2,'Statewide Housing Targets'!$A:$T,17,FALSE)*$D2</f>
        <v>9.7837549527583061</v>
      </c>
      <c r="H2" s="7">
        <f>VLOOKUP($B2,'Statewide Housing Targets'!$A:$T,18,FALSE)*$D2</f>
        <v>9.7837549527583061</v>
      </c>
      <c r="I2" s="7">
        <f>VLOOKUP($B2,'Statewide Housing Targets'!$A:$T,19,FALSE)*$D2</f>
        <v>9.7837549527583061</v>
      </c>
      <c r="J2" s="7">
        <f t="shared" ref="J2:J89" si="0">ROUND(E2,0)+ROUND(F2,0)+ROUND(G2,0)+ROUND(H2,0)+ROUND(I2,0)</f>
        <v>50</v>
      </c>
    </row>
    <row r="3" spans="1:26" ht="14.25" customHeight="1">
      <c r="A3" s="6" t="s">
        <v>46</v>
      </c>
      <c r="B3" s="6" t="s">
        <v>9</v>
      </c>
      <c r="C3" s="7">
        <v>3075</v>
      </c>
      <c r="D3" s="12">
        <v>9.372142639439196E-2</v>
      </c>
      <c r="E3" s="7">
        <f>VLOOKUP($B3,'Statewide Housing Targets'!$A:$T,15,FALSE)*$D3</f>
        <v>2.9053642182261505</v>
      </c>
      <c r="F3" s="7">
        <f>VLOOKUP($B3,'Statewide Housing Targets'!$A:$T,16,FALSE)*$D3</f>
        <v>2.9053642182261505</v>
      </c>
      <c r="G3" s="7">
        <f>VLOOKUP($B3,'Statewide Housing Targets'!$A:$T,17,FALSE)*$D3</f>
        <v>2.9053642182261505</v>
      </c>
      <c r="H3" s="7">
        <f>VLOOKUP($B3,'Statewide Housing Targets'!$A:$T,18,FALSE)*$D3</f>
        <v>2.9053642182261505</v>
      </c>
      <c r="I3" s="7">
        <f>VLOOKUP($B3,'Statewide Housing Targets'!$A:$T,19,FALSE)*$D3</f>
        <v>2.9053642182261505</v>
      </c>
      <c r="J3" s="7">
        <f t="shared" si="0"/>
        <v>15</v>
      </c>
    </row>
    <row r="4" spans="1:26" ht="14.25" customHeight="1">
      <c r="A4" s="6" t="s">
        <v>47</v>
      </c>
      <c r="B4" s="6" t="s">
        <v>9</v>
      </c>
      <c r="C4" s="7">
        <v>997</v>
      </c>
      <c r="D4" s="12">
        <v>3.0387077110637001E-2</v>
      </c>
      <c r="E4" s="7">
        <f>VLOOKUP($B4,'Statewide Housing Targets'!$A:$T,15,FALSE)*$D4</f>
        <v>0.94199939042974701</v>
      </c>
      <c r="F4" s="7">
        <f>VLOOKUP($B4,'Statewide Housing Targets'!$A:$T,16,FALSE)*$D4</f>
        <v>0.94199939042974701</v>
      </c>
      <c r="G4" s="7">
        <f>VLOOKUP($B4,'Statewide Housing Targets'!$A:$T,17,FALSE)*$D4</f>
        <v>0.94199939042974701</v>
      </c>
      <c r="H4" s="7">
        <f>VLOOKUP($B4,'Statewide Housing Targets'!$A:$T,18,FALSE)*$D4</f>
        <v>0.94199939042974701</v>
      </c>
      <c r="I4" s="7">
        <f>VLOOKUP($B4,'Statewide Housing Targets'!$A:$T,19,FALSE)*$D4</f>
        <v>0.94199939042974701</v>
      </c>
      <c r="J4" s="7">
        <f t="shared" si="0"/>
        <v>5</v>
      </c>
    </row>
    <row r="5" spans="1:26" ht="15.75" customHeight="1">
      <c r="A5" s="9" t="s">
        <v>48</v>
      </c>
      <c r="B5" s="9" t="s">
        <v>9</v>
      </c>
      <c r="C5" s="16">
        <f>VLOOKUP(B5,'2025 Housing Stock Estimate'!A:C,3,FALSE)-SUM(C2:C4)</f>
        <v>18383</v>
      </c>
      <c r="D5" s="17">
        <f>1-SUM(D2:D4)</f>
        <v>0.56028649801889663</v>
      </c>
      <c r="E5" s="16">
        <f>VLOOKUP($B5,'Statewide Housing Targets'!$A:$T,15,FALSE)*$D5</f>
        <v>17.368881438585795</v>
      </c>
      <c r="F5" s="16">
        <f>VLOOKUP($B5,'Statewide Housing Targets'!$A:$T,16,FALSE)*$D5</f>
        <v>17.368881438585795</v>
      </c>
      <c r="G5" s="16">
        <f>VLOOKUP($B5,'Statewide Housing Targets'!$A:$T,17,FALSE)*$D5</f>
        <v>17.368881438585795</v>
      </c>
      <c r="H5" s="16">
        <f>VLOOKUP($B5,'Statewide Housing Targets'!$A:$T,18,FALSE)*$D5</f>
        <v>17.368881438585795</v>
      </c>
      <c r="I5" s="16">
        <f>VLOOKUP($B5,'Statewide Housing Targets'!$A:$T,19,FALSE)*$D5</f>
        <v>17.368881438585795</v>
      </c>
      <c r="J5" s="16">
        <f t="shared" si="0"/>
        <v>85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6" t="s">
        <v>49</v>
      </c>
      <c r="B6" s="6" t="s">
        <v>10</v>
      </c>
      <c r="C6" s="7">
        <v>19186</v>
      </c>
      <c r="D6" s="12">
        <v>8.1697133829835247E-2</v>
      </c>
      <c r="E6" s="7">
        <f>VLOOKUP($B6,'Statewide Housing Targets'!$A:$T,15,FALSE)*$D6</f>
        <v>184.64787214305909</v>
      </c>
      <c r="F6" s="7">
        <f>VLOOKUP($B6,'Statewide Housing Targets'!$A:$T,16,FALSE)*$D6</f>
        <v>239.88748429965912</v>
      </c>
      <c r="G6" s="7">
        <f>VLOOKUP($B6,'Statewide Housing Targets'!$A:$T,17,FALSE)*$D6</f>
        <v>295.12709645625921</v>
      </c>
      <c r="H6" s="7">
        <f>VLOOKUP($B6,'Statewide Housing Targets'!$A:$T,18,FALSE)*$D6</f>
        <v>350.36670861285921</v>
      </c>
      <c r="I6" s="7">
        <f>VLOOKUP($B6,'Statewide Housing Targets'!$A:$T,19,FALSE)*$D6</f>
        <v>405.60632076945927</v>
      </c>
      <c r="J6" s="7">
        <f t="shared" si="0"/>
        <v>1476</v>
      </c>
    </row>
    <row r="7" spans="1:26" ht="14.25" customHeight="1">
      <c r="A7" s="9" t="s">
        <v>50</v>
      </c>
      <c r="B7" s="9" t="s">
        <v>10</v>
      </c>
      <c r="C7" s="16">
        <f>VLOOKUP(B7,'2025 Housing Stock Estimate'!A:C,3,FALSE)-SUM(C6)</f>
        <v>215657</v>
      </c>
      <c r="D7" s="17">
        <f>1-D6</f>
        <v>0.91830286617016477</v>
      </c>
      <c r="E7" s="16">
        <f>VLOOKUP($B7,'Statewide Housing Targets'!$A:$T,15,FALSE)*$D7</f>
        <v>2075.5032921273687</v>
      </c>
      <c r="F7" s="16">
        <f>VLOOKUP($B7,'Statewide Housing Targets'!$A:$T,16,FALSE)*$D7</f>
        <v>2696.4148442411961</v>
      </c>
      <c r="G7" s="16">
        <f>VLOOKUP($B7,'Statewide Housing Targets'!$A:$T,17,FALSE)*$D7</f>
        <v>3317.3263963550244</v>
      </c>
      <c r="H7" s="16">
        <f>VLOOKUP($B7,'Statewide Housing Targets'!$A:$T,18,FALSE)*$D7</f>
        <v>3938.2379484688518</v>
      </c>
      <c r="I7" s="16">
        <f>VLOOKUP($B7,'Statewide Housing Targets'!$A:$T,19,FALSE)*$D7</f>
        <v>4559.1495005826791</v>
      </c>
      <c r="J7" s="16">
        <f t="shared" si="0"/>
        <v>16586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4.25" customHeight="1">
      <c r="A8" s="6" t="s">
        <v>51</v>
      </c>
      <c r="B8" s="6" t="s">
        <v>12</v>
      </c>
      <c r="C8" s="7">
        <v>2829</v>
      </c>
      <c r="D8" s="12">
        <v>7.8670745272525031E-2</v>
      </c>
      <c r="E8" s="7">
        <f>VLOOKUP($B8,'Statewide Housing Targets'!$A:$T,15,FALSE)*$D8</f>
        <v>14.825909214415471</v>
      </c>
      <c r="F8" s="7">
        <f>VLOOKUP($B8,'Statewide Housing Targets'!$A:$T,16,FALSE)*$D8</f>
        <v>15.491084279776434</v>
      </c>
      <c r="G8" s="7">
        <f>VLOOKUP($B8,'Statewide Housing Targets'!$A:$T,17,FALSE)*$D8</f>
        <v>16.1562593451374</v>
      </c>
      <c r="H8" s="7">
        <f>VLOOKUP($B8,'Statewide Housing Targets'!$A:$T,18,FALSE)*$D8</f>
        <v>16.821434410498362</v>
      </c>
      <c r="I8" s="7">
        <f>VLOOKUP($B8,'Statewide Housing Targets'!$A:$T,19,FALSE)*$D8</f>
        <v>17.486609475859328</v>
      </c>
      <c r="J8" s="7">
        <f t="shared" si="0"/>
        <v>80</v>
      </c>
    </row>
    <row r="9" spans="1:26" ht="14.25" customHeight="1">
      <c r="A9" s="6" t="s">
        <v>52</v>
      </c>
      <c r="B9" s="6" t="s">
        <v>12</v>
      </c>
      <c r="C9" s="7">
        <v>1106</v>
      </c>
      <c r="D9" s="12">
        <v>3.0756395995550613E-2</v>
      </c>
      <c r="E9" s="7">
        <f>VLOOKUP($B9,'Statewide Housing Targets'!$A:$T,15,FALSE)*$D9</f>
        <v>5.7962020470638072</v>
      </c>
      <c r="F9" s="7">
        <f>VLOOKUP($B9,'Statewide Housing Targets'!$A:$T,16,FALSE)*$D9</f>
        <v>6.056252814928504</v>
      </c>
      <c r="G9" s="7">
        <f>VLOOKUP($B9,'Statewide Housing Targets'!$A:$T,17,FALSE)*$D9</f>
        <v>6.3163035827932008</v>
      </c>
      <c r="H9" s="7">
        <f>VLOOKUP($B9,'Statewide Housing Targets'!$A:$T,18,FALSE)*$D9</f>
        <v>6.5763543506578968</v>
      </c>
      <c r="I9" s="7">
        <f>VLOOKUP($B9,'Statewide Housing Targets'!$A:$T,19,FALSE)*$D9</f>
        <v>6.8364051185225945</v>
      </c>
      <c r="J9" s="7">
        <f t="shared" si="0"/>
        <v>32</v>
      </c>
    </row>
    <row r="10" spans="1:26" ht="14.25" customHeight="1">
      <c r="A10" s="9" t="s">
        <v>53</v>
      </c>
      <c r="B10" s="9" t="s">
        <v>12</v>
      </c>
      <c r="C10" s="16">
        <f>VLOOKUP(B10,'2025 Housing Stock Estimate'!A:C,3,FALSE)-SUM(C8:C9)</f>
        <v>32025</v>
      </c>
      <c r="D10" s="17">
        <f>1-SUM(D8:D9)</f>
        <v>0.89057285873192438</v>
      </c>
      <c r="E10" s="16">
        <f>VLOOKUP($B10,'Statewide Housing Targets'!$A:$T,15,FALSE)*$D10</f>
        <v>167.83306560327165</v>
      </c>
      <c r="F10" s="16">
        <f>VLOOKUP($B10,'Statewide Housing Targets'!$A:$T,16,FALSE)*$D10</f>
        <v>175.36301663479685</v>
      </c>
      <c r="G10" s="16">
        <f>VLOOKUP($B10,'Statewide Housing Targets'!$A:$T,17,FALSE)*$D10</f>
        <v>182.89296766632211</v>
      </c>
      <c r="H10" s="16">
        <f>VLOOKUP($B10,'Statewide Housing Targets'!$A:$T,18,FALSE)*$D10</f>
        <v>190.42291869784734</v>
      </c>
      <c r="I10" s="16">
        <f>VLOOKUP($B10,'Statewide Housing Targets'!$A:$T,19,FALSE)*$D10</f>
        <v>197.95286972937257</v>
      </c>
      <c r="J10" s="16">
        <f t="shared" si="0"/>
        <v>914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4.25" customHeight="1">
      <c r="A11" s="6" t="s">
        <v>54</v>
      </c>
      <c r="B11" s="6" t="s">
        <v>13</v>
      </c>
      <c r="C11" s="7">
        <v>1751</v>
      </c>
      <c r="D11" s="12">
        <v>0.1295501627700503</v>
      </c>
      <c r="E11" s="7">
        <f>VLOOKUP($B11,'Statewide Housing Targets'!$A:$T,15,FALSE)*$D11</f>
        <v>13.380455633103601</v>
      </c>
      <c r="F11" s="7">
        <f>VLOOKUP($B11,'Statewide Housing Targets'!$A:$T,16,FALSE)*$D11</f>
        <v>17.30374938399353</v>
      </c>
      <c r="G11" s="7">
        <f>VLOOKUP($B11,'Statewide Housing Targets'!$A:$T,17,FALSE)*$D11</f>
        <v>21.227043134883463</v>
      </c>
      <c r="H11" s="7">
        <f>VLOOKUP($B11,'Statewide Housing Targets'!$A:$T,18,FALSE)*$D11</f>
        <v>25.150336885773392</v>
      </c>
      <c r="I11" s="7">
        <f>VLOOKUP($B11,'Statewide Housing Targets'!$A:$T,19,FALSE)*$D11</f>
        <v>29.073630636663317</v>
      </c>
      <c r="J11" s="7">
        <f t="shared" si="0"/>
        <v>105</v>
      </c>
    </row>
    <row r="12" spans="1:26" ht="14.25" customHeight="1">
      <c r="A12" s="6" t="s">
        <v>55</v>
      </c>
      <c r="B12" s="6" t="s">
        <v>13</v>
      </c>
      <c r="C12" s="7">
        <v>1185</v>
      </c>
      <c r="D12" s="12">
        <v>8.7673868008286471E-2</v>
      </c>
      <c r="E12" s="7">
        <f>VLOOKUP($B12,'Statewide Housing Targets'!$A:$T,15,FALSE)*$D12</f>
        <v>9.0553054969890177</v>
      </c>
      <c r="F12" s="7">
        <f>VLOOKUP($B12,'Statewide Housing Targets'!$A:$T,16,FALSE)*$D12</f>
        <v>11.710418629373121</v>
      </c>
      <c r="G12" s="7">
        <f>VLOOKUP($B12,'Statewide Housing Targets'!$A:$T,17,FALSE)*$D12</f>
        <v>14.365531761757227</v>
      </c>
      <c r="H12" s="7">
        <f>VLOOKUP($B12,'Statewide Housing Targets'!$A:$T,18,FALSE)*$D12</f>
        <v>17.020644894141331</v>
      </c>
      <c r="I12" s="7">
        <f>VLOOKUP($B12,'Statewide Housing Targets'!$A:$T,19,FALSE)*$D12</f>
        <v>19.675758026525433</v>
      </c>
      <c r="J12" s="7">
        <f t="shared" si="0"/>
        <v>72</v>
      </c>
    </row>
    <row r="13" spans="1:26" ht="14.25" customHeight="1">
      <c r="A13" s="6" t="s">
        <v>56</v>
      </c>
      <c r="B13" s="6" t="s">
        <v>13</v>
      </c>
      <c r="C13" s="7">
        <v>971</v>
      </c>
      <c r="D13" s="12">
        <v>7.1840781296241496E-2</v>
      </c>
      <c r="E13" s="7">
        <f>VLOOKUP($B13,'Statewide Housing Targets'!$A:$T,15,FALSE)*$D13</f>
        <v>7.4200013819209589</v>
      </c>
      <c r="F13" s="7">
        <f>VLOOKUP($B13,'Statewide Housing Targets'!$A:$T,16,FALSE)*$D13</f>
        <v>9.5956257292162892</v>
      </c>
      <c r="G13" s="7">
        <f>VLOOKUP($B13,'Statewide Housing Targets'!$A:$T,17,FALSE)*$D13</f>
        <v>11.771250076511619</v>
      </c>
      <c r="H13" s="7">
        <f>VLOOKUP($B13,'Statewide Housing Targets'!$A:$T,18,FALSE)*$D13</f>
        <v>13.94687442380695</v>
      </c>
      <c r="I13" s="7">
        <f>VLOOKUP($B13,'Statewide Housing Targets'!$A:$T,19,FALSE)*$D13</f>
        <v>16.122498771102276</v>
      </c>
      <c r="J13" s="7">
        <f t="shared" si="0"/>
        <v>59</v>
      </c>
    </row>
    <row r="14" spans="1:26" ht="14.25" customHeight="1">
      <c r="A14" s="6" t="s">
        <v>57</v>
      </c>
      <c r="B14" s="6" t="s">
        <v>13</v>
      </c>
      <c r="C14" s="7">
        <v>671</v>
      </c>
      <c r="D14" s="12">
        <v>4.9644865344776558E-2</v>
      </c>
      <c r="E14" s="7">
        <f>VLOOKUP($B14,'Statewide Housing Targets'!$A:$T,15,FALSE)*$D14</f>
        <v>5.1275189776199408</v>
      </c>
      <c r="F14" s="7">
        <f>VLOOKUP($B14,'Statewide Housing Targets'!$A:$T,16,FALSE)*$D14</f>
        <v>6.6309627850711941</v>
      </c>
      <c r="G14" s="7">
        <f>VLOOKUP($B14,'Statewide Housing Targets'!$A:$T,17,FALSE)*$D14</f>
        <v>8.1344065925224456</v>
      </c>
      <c r="H14" s="7">
        <f>VLOOKUP($B14,'Statewide Housing Targets'!$A:$T,18,FALSE)*$D14</f>
        <v>9.6378503999736989</v>
      </c>
      <c r="I14" s="7">
        <f>VLOOKUP($B14,'Statewide Housing Targets'!$A:$T,19,FALSE)*$D14</f>
        <v>11.14129420742495</v>
      </c>
      <c r="J14" s="7">
        <f t="shared" si="0"/>
        <v>41</v>
      </c>
    </row>
    <row r="15" spans="1:26" ht="14.25" customHeight="1">
      <c r="A15" s="9" t="s">
        <v>58</v>
      </c>
      <c r="B15" s="9" t="s">
        <v>13</v>
      </c>
      <c r="C15" s="16">
        <f>VLOOKUP(B15,'2025 Housing Stock Estimate'!A:C,3,FALSE)-SUM(C11:C14)</f>
        <v>8938</v>
      </c>
      <c r="D15" s="17">
        <f>1-SUM(D11:D14)</f>
        <v>0.66129032258064524</v>
      </c>
      <c r="E15" s="16">
        <f>VLOOKUP($B15,'Statewide Housing Targets'!$A:$T,15,FALSE)*$D15</f>
        <v>68.300692432141645</v>
      </c>
      <c r="F15" s="16">
        <f>VLOOKUP($B15,'Statewide Housing Targets'!$A:$T,16,FALSE)*$D15</f>
        <v>88.327191315896187</v>
      </c>
      <c r="G15" s="16">
        <f>VLOOKUP($B15,'Statewide Housing Targets'!$A:$T,17,FALSE)*$D15</f>
        <v>108.35369019965073</v>
      </c>
      <c r="H15" s="16">
        <f>VLOOKUP($B15,'Statewide Housing Targets'!$A:$T,18,FALSE)*$D15</f>
        <v>128.38018908340527</v>
      </c>
      <c r="I15" s="16">
        <f>VLOOKUP($B15,'Statewide Housing Targets'!$A:$T,19,FALSE)*$D15</f>
        <v>148.4066879671598</v>
      </c>
      <c r="J15" s="16">
        <f t="shared" si="0"/>
        <v>540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4.25" customHeight="1">
      <c r="A16" s="6" t="s">
        <v>59</v>
      </c>
      <c r="B16" s="6" t="s">
        <v>14</v>
      </c>
      <c r="C16" s="7">
        <v>2881</v>
      </c>
      <c r="D16" s="12">
        <v>4.3541342360995661E-2</v>
      </c>
      <c r="E16" s="7">
        <f>VLOOKUP($B16,'Statewide Housing Targets'!$A:$T,15,FALSE)*$D16</f>
        <v>20.466797153783386</v>
      </c>
      <c r="F16" s="7">
        <f>VLOOKUP($B16,'Statewide Housing Targets'!$A:$T,16,FALSE)*$D16</f>
        <v>26.260161931911231</v>
      </c>
      <c r="G16" s="7">
        <f>VLOOKUP($B16,'Statewide Housing Targets'!$A:$T,17,FALSE)*$D16</f>
        <v>32.053526710039073</v>
      </c>
      <c r="H16" s="7">
        <f>VLOOKUP($B16,'Statewide Housing Targets'!$A:$T,18,FALSE)*$D16</f>
        <v>37.846891488166918</v>
      </c>
      <c r="I16" s="7">
        <f>VLOOKUP($B16,'Statewide Housing Targets'!$A:$T,19,FALSE)*$D16</f>
        <v>43.64025626629477</v>
      </c>
      <c r="J16" s="7">
        <f t="shared" si="0"/>
        <v>160</v>
      </c>
    </row>
    <row r="17" spans="1:10" ht="14.25" customHeight="1">
      <c r="A17" s="6" t="s">
        <v>60</v>
      </c>
      <c r="B17" s="6" t="s">
        <v>14</v>
      </c>
      <c r="C17" s="7">
        <v>2052</v>
      </c>
      <c r="D17" s="12">
        <v>3.101243822449257E-2</v>
      </c>
      <c r="E17" s="7">
        <f>VLOOKUP($B17,'Statewide Housing Targets'!$A:$T,15,FALSE)*$D17</f>
        <v>14.577531329248005</v>
      </c>
      <c r="F17" s="7">
        <f>VLOOKUP($B17,'Statewide Housing Targets'!$A:$T,16,FALSE)*$D17</f>
        <v>18.703870976842015</v>
      </c>
      <c r="G17" s="7">
        <f>VLOOKUP($B17,'Statewide Housing Targets'!$A:$T,17,FALSE)*$D17</f>
        <v>22.83021062443602</v>
      </c>
      <c r="H17" s="7">
        <f>VLOOKUP($B17,'Statewide Housing Targets'!$A:$T,18,FALSE)*$D17</f>
        <v>26.956550272030032</v>
      </c>
      <c r="I17" s="7">
        <f>VLOOKUP($B17,'Statewide Housing Targets'!$A:$T,19,FALSE)*$D17</f>
        <v>31.082889919624041</v>
      </c>
      <c r="J17" s="7">
        <f t="shared" si="0"/>
        <v>115</v>
      </c>
    </row>
    <row r="18" spans="1:10" ht="14.25" customHeight="1">
      <c r="A18" s="6" t="s">
        <v>61</v>
      </c>
      <c r="B18" s="6" t="s">
        <v>14</v>
      </c>
      <c r="C18" s="7">
        <v>2152</v>
      </c>
      <c r="D18" s="12">
        <v>3.2523765623346988E-2</v>
      </c>
      <c r="E18" s="7">
        <f>VLOOKUP($B18,'Statewide Housing Targets'!$A:$T,15,FALSE)*$D18</f>
        <v>15.287937339445278</v>
      </c>
      <c r="F18" s="7">
        <f>VLOOKUP($B18,'Statewide Housing Targets'!$A:$T,16,FALSE)*$D18</f>
        <v>19.615365663822622</v>
      </c>
      <c r="G18" s="7">
        <f>VLOOKUP($B18,'Statewide Housing Targets'!$A:$T,17,FALSE)*$D18</f>
        <v>23.942793988199963</v>
      </c>
      <c r="H18" s="7">
        <f>VLOOKUP($B18,'Statewide Housing Targets'!$A:$T,18,FALSE)*$D18</f>
        <v>28.270222312577307</v>
      </c>
      <c r="I18" s="7">
        <f>VLOOKUP($B18,'Statewide Housing Targets'!$A:$T,19,FALSE)*$D18</f>
        <v>32.597650636954654</v>
      </c>
      <c r="J18" s="7">
        <f t="shared" si="0"/>
        <v>120</v>
      </c>
    </row>
    <row r="19" spans="1:10" ht="14.25" customHeight="1">
      <c r="A19" s="6" t="s">
        <v>62</v>
      </c>
      <c r="B19" s="6" t="s">
        <v>14</v>
      </c>
      <c r="C19" s="7">
        <v>552</v>
      </c>
      <c r="D19" s="12">
        <v>8.3425272416763636E-3</v>
      </c>
      <c r="E19" s="7">
        <f>VLOOKUP($B19,'Statewide Housing Targets'!$A:$T,15,FALSE)*$D19</f>
        <v>3.921441176288937</v>
      </c>
      <c r="F19" s="7">
        <f>VLOOKUP($B19,'Statewide Housing Targets'!$A:$T,16,FALSE)*$D19</f>
        <v>5.0314506721329399</v>
      </c>
      <c r="G19" s="7">
        <f>VLOOKUP($B19,'Statewide Housing Targets'!$A:$T,17,FALSE)*$D19</f>
        <v>6.1414601679769412</v>
      </c>
      <c r="H19" s="7">
        <f>VLOOKUP($B19,'Statewide Housing Targets'!$A:$T,18,FALSE)*$D19</f>
        <v>7.2514696638209442</v>
      </c>
      <c r="I19" s="7">
        <f>VLOOKUP($B19,'Statewide Housing Targets'!$A:$T,19,FALSE)*$D19</f>
        <v>8.3614791596649471</v>
      </c>
      <c r="J19" s="7">
        <f t="shared" si="0"/>
        <v>30</v>
      </c>
    </row>
    <row r="20" spans="1:10" ht="14.25" customHeight="1">
      <c r="A20" s="6" t="s">
        <v>63</v>
      </c>
      <c r="B20" s="6" t="s">
        <v>14</v>
      </c>
      <c r="C20" s="7">
        <v>1601</v>
      </c>
      <c r="D20" s="12">
        <v>2.4196351655659164E-2</v>
      </c>
      <c r="E20" s="7">
        <f>VLOOKUP($B20,'Statewide Housing Targets'!$A:$T,15,FALSE)*$D20</f>
        <v>11.373600223258313</v>
      </c>
      <c r="F20" s="7">
        <f>VLOOKUP($B20,'Statewide Housing Targets'!$A:$T,16,FALSE)*$D20</f>
        <v>14.593029938559486</v>
      </c>
      <c r="G20" s="7">
        <f>VLOOKUP($B20,'Statewide Housing Targets'!$A:$T,17,FALSE)*$D20</f>
        <v>17.812459653860657</v>
      </c>
      <c r="H20" s="7">
        <f>VLOOKUP($B20,'Statewide Housing Targets'!$A:$T,18,FALSE)*$D20</f>
        <v>21.031889369161831</v>
      </c>
      <c r="I20" s="7">
        <f>VLOOKUP($B20,'Statewide Housing Targets'!$A:$T,19,FALSE)*$D20</f>
        <v>24.251319084463006</v>
      </c>
      <c r="J20" s="7">
        <f t="shared" si="0"/>
        <v>89</v>
      </c>
    </row>
    <row r="21" spans="1:10" ht="14.25" customHeight="1">
      <c r="A21" s="6" t="s">
        <v>64</v>
      </c>
      <c r="B21" s="6" t="s">
        <v>14</v>
      </c>
      <c r="C21" s="7">
        <v>2960</v>
      </c>
      <c r="D21" s="12">
        <v>4.4735291006090652E-2</v>
      </c>
      <c r="E21" s="7">
        <f>VLOOKUP($B21,'Statewide Housing Targets'!$A:$T,15,FALSE)*$D21</f>
        <v>21.028017901839231</v>
      </c>
      <c r="F21" s="7">
        <f>VLOOKUP($B21,'Statewide Housing Targets'!$A:$T,16,FALSE)*$D21</f>
        <v>26.980242734625911</v>
      </c>
      <c r="G21" s="7">
        <f>VLOOKUP($B21,'Statewide Housing Targets'!$A:$T,17,FALSE)*$D21</f>
        <v>32.932467567412587</v>
      </c>
      <c r="H21" s="7">
        <f>VLOOKUP($B21,'Statewide Housing Targets'!$A:$T,18,FALSE)*$D21</f>
        <v>38.88469240019927</v>
      </c>
      <c r="I21" s="7">
        <f>VLOOKUP($B21,'Statewide Housing Targets'!$A:$T,19,FALSE)*$D21</f>
        <v>44.836917232985954</v>
      </c>
      <c r="J21" s="7">
        <f t="shared" si="0"/>
        <v>165</v>
      </c>
    </row>
    <row r="22" spans="1:10" ht="14.25" customHeight="1">
      <c r="A22" s="6" t="s">
        <v>65</v>
      </c>
      <c r="B22" s="6" t="s">
        <v>14</v>
      </c>
      <c r="C22" s="7">
        <v>8345</v>
      </c>
      <c r="D22" s="12">
        <v>0.12612027143440083</v>
      </c>
      <c r="E22" s="7">
        <f>VLOOKUP($B22,'Statewide Housing Targets'!$A:$T,15,FALSE)*$D22</f>
        <v>59.283381550962282</v>
      </c>
      <c r="F22" s="7">
        <f>VLOOKUP($B22,'Statewide Housing Targets'!$A:$T,16,FALSE)*$D22</f>
        <v>76.064231628531488</v>
      </c>
      <c r="G22" s="7">
        <f>VLOOKUP($B22,'Statewide Housing Targets'!$A:$T,17,FALSE)*$D22</f>
        <v>92.845081706100686</v>
      </c>
      <c r="H22" s="7">
        <f>VLOOKUP($B22,'Statewide Housing Targets'!$A:$T,18,FALSE)*$D22</f>
        <v>109.62593178366988</v>
      </c>
      <c r="I22" s="7">
        <f>VLOOKUP($B22,'Statewide Housing Targets'!$A:$T,19,FALSE)*$D22</f>
        <v>126.4067818612391</v>
      </c>
      <c r="J22" s="7">
        <f t="shared" si="0"/>
        <v>464</v>
      </c>
    </row>
    <row r="23" spans="1:10" ht="14.25" customHeight="1">
      <c r="A23" s="18" t="s">
        <v>66</v>
      </c>
      <c r="B23" s="18" t="s">
        <v>14</v>
      </c>
      <c r="C23" s="16">
        <f>VLOOKUP(B23,'2025 Housing Stock Estimate'!A:C,3,FALSE)-SUM(C16:C22)</f>
        <v>45624</v>
      </c>
      <c r="D23" s="17">
        <f>1-SUM(D16:D22)</f>
        <v>0.68952801245333772</v>
      </c>
      <c r="E23" s="16">
        <f>VLOOKUP($B23,'Statewide Housing Targets'!$A:$T,15,FALSE)*$D23</f>
        <v>324.115638092403</v>
      </c>
      <c r="F23" s="16">
        <f>VLOOKUP($B23,'Statewide Housing Targets'!$A:$T,16,FALSE)*$D23</f>
        <v>415.86033598803124</v>
      </c>
      <c r="G23" s="16">
        <f>VLOOKUP($B23,'Statewide Housing Targets'!$A:$T,17,FALSE)*$D23</f>
        <v>507.60503388365936</v>
      </c>
      <c r="H23" s="16">
        <f>VLOOKUP($B23,'Statewide Housing Targets'!$A:$T,18,FALSE)*$D23</f>
        <v>599.34973177928759</v>
      </c>
      <c r="I23" s="16">
        <f>VLOOKUP($B23,'Statewide Housing Targets'!$A:$T,19,FALSE)*$D23</f>
        <v>691.09442967491577</v>
      </c>
      <c r="J23" s="16">
        <f t="shared" si="0"/>
        <v>2538</v>
      </c>
    </row>
    <row r="24" spans="1:10" ht="14.25" customHeight="1">
      <c r="A24" s="6" t="s">
        <v>67</v>
      </c>
      <c r="B24" s="6" t="s">
        <v>15</v>
      </c>
      <c r="C24" s="7">
        <v>794</v>
      </c>
      <c r="D24" s="12">
        <v>1.7980479630426413E-2</v>
      </c>
      <c r="E24" s="7">
        <f>VLOOKUP($B24,'Statewide Housing Targets'!$A:$T,15,FALSE)*$D24</f>
        <v>7.573914150248469</v>
      </c>
      <c r="F24" s="7">
        <f>VLOOKUP($B24,'Statewide Housing Targets'!$A:$T,16,FALSE)*$D24</f>
        <v>9.2861919409779272</v>
      </c>
      <c r="G24" s="7">
        <f>VLOOKUP($B24,'Statewide Housing Targets'!$A:$T,17,FALSE)*$D24</f>
        <v>10.998469731707386</v>
      </c>
      <c r="H24" s="7">
        <f>VLOOKUP($B24,'Statewide Housing Targets'!$A:$T,18,FALSE)*$D24</f>
        <v>12.710747522436845</v>
      </c>
      <c r="I24" s="7">
        <f>VLOOKUP($B24,'Statewide Housing Targets'!$A:$T,19,FALSE)*$D24</f>
        <v>14.423025313166303</v>
      </c>
      <c r="J24" s="7">
        <f t="shared" si="0"/>
        <v>55</v>
      </c>
    </row>
    <row r="25" spans="1:10" ht="14.25" customHeight="1">
      <c r="A25" s="6" t="s">
        <v>68</v>
      </c>
      <c r="B25" s="6" t="s">
        <v>15</v>
      </c>
      <c r="C25" s="7">
        <v>6234</v>
      </c>
      <c r="D25" s="12">
        <v>0.14117167508322198</v>
      </c>
      <c r="E25" s="7">
        <f>VLOOKUP($B25,'Statewide Housing Targets'!$A:$T,15,FALSE)*$D25</f>
        <v>59.465718907618331</v>
      </c>
      <c r="F25" s="7">
        <f>VLOOKUP($B25,'Statewide Housing Targets'!$A:$T,16,FALSE)*$D25</f>
        <v>72.909471738106291</v>
      </c>
      <c r="G25" s="7">
        <f>VLOOKUP($B25,'Statewide Housing Targets'!$A:$T,17,FALSE)*$D25</f>
        <v>86.353224568594257</v>
      </c>
      <c r="H25" s="7">
        <f>VLOOKUP($B25,'Statewide Housing Targets'!$A:$T,18,FALSE)*$D25</f>
        <v>99.796977399082223</v>
      </c>
      <c r="I25" s="7">
        <f>VLOOKUP($B25,'Statewide Housing Targets'!$A:$T,19,FALSE)*$D25</f>
        <v>113.24073022957019</v>
      </c>
      <c r="J25" s="7">
        <f t="shared" si="0"/>
        <v>431</v>
      </c>
    </row>
    <row r="26" spans="1:10" ht="14.25" customHeight="1">
      <c r="A26" s="6" t="s">
        <v>69</v>
      </c>
      <c r="B26" s="6" t="s">
        <v>15</v>
      </c>
      <c r="C26" s="7">
        <v>1990</v>
      </c>
      <c r="D26" s="12">
        <v>4.5064426277768972E-2</v>
      </c>
      <c r="E26" s="7">
        <f>VLOOKUP($B26,'Statewide Housing Targets'!$A:$T,15,FALSE)*$D26</f>
        <v>18.982480049111405</v>
      </c>
      <c r="F26" s="7">
        <f>VLOOKUP($B26,'Statewide Housing Targets'!$A:$T,16,FALSE)*$D26</f>
        <v>23.273957131670123</v>
      </c>
      <c r="G26" s="7">
        <f>VLOOKUP($B26,'Statewide Housing Targets'!$A:$T,17,FALSE)*$D26</f>
        <v>27.565434214228841</v>
      </c>
      <c r="H26" s="7">
        <f>VLOOKUP($B26,'Statewide Housing Targets'!$A:$T,18,FALSE)*$D26</f>
        <v>31.856911296787562</v>
      </c>
      <c r="I26" s="7">
        <f>VLOOKUP($B26,'Statewide Housing Targets'!$A:$T,19,FALSE)*$D26</f>
        <v>36.148388379346279</v>
      </c>
      <c r="J26" s="7">
        <f t="shared" si="0"/>
        <v>138</v>
      </c>
    </row>
    <row r="27" spans="1:10" ht="14.25" customHeight="1">
      <c r="A27" s="6" t="s">
        <v>70</v>
      </c>
      <c r="B27" s="6" t="s">
        <v>15</v>
      </c>
      <c r="C27" s="7">
        <v>1821</v>
      </c>
      <c r="D27" s="12">
        <v>4.1237346860209696E-2</v>
      </c>
      <c r="E27" s="7">
        <f>VLOOKUP($B27,'Statewide Housing Targets'!$A:$T,15,FALSE)*$D27</f>
        <v>17.37040008514164</v>
      </c>
      <c r="F27" s="7">
        <f>VLOOKUP($B27,'Statewide Housing Targets'!$A:$T,16,FALSE)*$D27</f>
        <v>21.297425093854919</v>
      </c>
      <c r="G27" s="7">
        <f>VLOOKUP($B27,'Statewide Housing Targets'!$A:$T,17,FALSE)*$D27</f>
        <v>25.224450102568198</v>
      </c>
      <c r="H27" s="7">
        <f>VLOOKUP($B27,'Statewide Housing Targets'!$A:$T,18,FALSE)*$D27</f>
        <v>29.151475111281481</v>
      </c>
      <c r="I27" s="7">
        <f>VLOOKUP($B27,'Statewide Housing Targets'!$A:$T,19,FALSE)*$D27</f>
        <v>33.078500119994757</v>
      </c>
      <c r="J27" s="7">
        <f t="shared" si="0"/>
        <v>125</v>
      </c>
    </row>
    <row r="28" spans="1:10" ht="14.25" customHeight="1">
      <c r="A28" s="6" t="s">
        <v>71</v>
      </c>
      <c r="B28" s="6" t="s">
        <v>15</v>
      </c>
      <c r="C28" s="7">
        <v>1094</v>
      </c>
      <c r="D28" s="12">
        <v>2.477411173260264E-2</v>
      </c>
      <c r="E28" s="7">
        <f>VLOOKUP($B28,'Statewide Housing Targets'!$A:$T,15,FALSE)*$D28</f>
        <v>10.435594559662249</v>
      </c>
      <c r="F28" s="7">
        <f>VLOOKUP($B28,'Statewide Housing Targets'!$A:$T,16,FALSE)*$D28</f>
        <v>12.794828694496037</v>
      </c>
      <c r="G28" s="7">
        <f>VLOOKUP($B28,'Statewide Housing Targets'!$A:$T,17,FALSE)*$D28</f>
        <v>15.154062829329824</v>
      </c>
      <c r="H28" s="7">
        <f>VLOOKUP($B28,'Statewide Housing Targets'!$A:$T,18,FALSE)*$D28</f>
        <v>17.513296964163612</v>
      </c>
      <c r="I28" s="7">
        <f>VLOOKUP($B28,'Statewide Housing Targets'!$A:$T,19,FALSE)*$D28</f>
        <v>19.872531098997399</v>
      </c>
      <c r="J28" s="7">
        <f t="shared" si="0"/>
        <v>76</v>
      </c>
    </row>
    <row r="29" spans="1:10" ht="14.25" customHeight="1">
      <c r="A29" s="18" t="s">
        <v>72</v>
      </c>
      <c r="B29" s="18" t="s">
        <v>15</v>
      </c>
      <c r="C29" s="16">
        <f>VLOOKUP(B29,'2025 Housing Stock Estimate'!A:C,3,FALSE)-SUM(C24:C28)</f>
        <v>32226</v>
      </c>
      <c r="D29" s="17">
        <f>1-SUM(D24:D28)</f>
        <v>0.7297719604157703</v>
      </c>
      <c r="E29" s="16">
        <f>VLOOKUP($B29,'Statewide Housing Targets'!$A:$T,15,FALSE)*$D29</f>
        <v>307.40170957922817</v>
      </c>
      <c r="F29" s="16">
        <f>VLOOKUP($B29,'Statewide Housing Targets'!$A:$T,16,FALSE)*$D29</f>
        <v>376.89776006291527</v>
      </c>
      <c r="G29" s="16">
        <f>VLOOKUP($B29,'Statewide Housing Targets'!$A:$T,17,FALSE)*$D29</f>
        <v>446.39381054660231</v>
      </c>
      <c r="H29" s="16">
        <f>VLOOKUP($B29,'Statewide Housing Targets'!$A:$T,18,FALSE)*$D29</f>
        <v>515.88986103028935</v>
      </c>
      <c r="I29" s="16">
        <f>VLOOKUP($B29,'Statewide Housing Targets'!$A:$T,19,FALSE)*$D29</f>
        <v>585.38591151397645</v>
      </c>
      <c r="J29" s="16">
        <f t="shared" si="0"/>
        <v>2231</v>
      </c>
    </row>
    <row r="30" spans="1:10" ht="14.25" customHeight="1">
      <c r="A30" s="6" t="s">
        <v>73</v>
      </c>
      <c r="B30" s="6" t="s">
        <v>16</v>
      </c>
      <c r="C30" s="7">
        <v>1625</v>
      </c>
      <c r="D30" s="12">
        <v>2.5771969612865368E-2</v>
      </c>
      <c r="E30" s="7">
        <f>VLOOKUP($B30,'Statewide Housing Targets'!$A:$T,15,FALSE)*$D30</f>
        <v>27.644543119069503</v>
      </c>
      <c r="F30" s="7">
        <f>VLOOKUP($B30,'Statewide Housing Targets'!$A:$T,16,FALSE)*$D30</f>
        <v>27.841938600437388</v>
      </c>
      <c r="G30" s="7">
        <f>VLOOKUP($B30,'Statewide Housing Targets'!$A:$T,17,FALSE)*$D30</f>
        <v>28.039334081805276</v>
      </c>
      <c r="H30" s="7">
        <f>VLOOKUP($B30,'Statewide Housing Targets'!$A:$T,18,FALSE)*$D30</f>
        <v>28.23672956317316</v>
      </c>
      <c r="I30" s="7">
        <f>VLOOKUP($B30,'Statewide Housing Targets'!$A:$T,19,FALSE)*$D30</f>
        <v>28.434125044541048</v>
      </c>
      <c r="J30" s="7">
        <f t="shared" si="0"/>
        <v>140</v>
      </c>
    </row>
    <row r="31" spans="1:10" ht="14.25" customHeight="1">
      <c r="A31" s="6" t="s">
        <v>74</v>
      </c>
      <c r="B31" s="6" t="s">
        <v>16</v>
      </c>
      <c r="C31" s="7">
        <v>3961</v>
      </c>
      <c r="D31" s="12">
        <v>6.2820167160959825E-2</v>
      </c>
      <c r="E31" s="7">
        <f>VLOOKUP($B31,'Statewide Housing Targets'!$A:$T,15,FALSE)*$D31</f>
        <v>67.384637104390336</v>
      </c>
      <c r="F31" s="7">
        <f>VLOOKUP($B31,'Statewide Housing Targets'!$A:$T,16,FALSE)*$D31</f>
        <v>67.865796182358451</v>
      </c>
      <c r="G31" s="7">
        <f>VLOOKUP($B31,'Statewide Housing Targets'!$A:$T,17,FALSE)*$D31</f>
        <v>68.346955260326581</v>
      </c>
      <c r="H31" s="7">
        <f>VLOOKUP($B31,'Statewide Housing Targets'!$A:$T,18,FALSE)*$D31</f>
        <v>68.828114338294696</v>
      </c>
      <c r="I31" s="7">
        <f>VLOOKUP($B31,'Statewide Housing Targets'!$A:$T,19,FALSE)*$D31</f>
        <v>69.309273416262812</v>
      </c>
      <c r="J31" s="7">
        <f t="shared" si="0"/>
        <v>341</v>
      </c>
    </row>
    <row r="32" spans="1:10" ht="14.25" customHeight="1">
      <c r="A32" s="18" t="s">
        <v>75</v>
      </c>
      <c r="B32" s="18" t="s">
        <v>16</v>
      </c>
      <c r="C32" s="16">
        <f>VLOOKUP(B32,'2025 Housing Stock Estimate'!A:C,3,FALSE)-SUM(C30:C31)</f>
        <v>57467</v>
      </c>
      <c r="D32" s="17">
        <f>1-SUM(D30:D31)</f>
        <v>0.91140786322617484</v>
      </c>
      <c r="E32" s="16">
        <f>VLOOKUP($B32,'Statewide Housing Targets'!$A:$T,15,FALSE)*$D32</f>
        <v>977.63012887604134</v>
      </c>
      <c r="F32" s="16">
        <f>VLOOKUP($B32,'Statewide Housing Targets'!$A:$T,16,FALSE)*$D32</f>
        <v>984.61088341620643</v>
      </c>
      <c r="G32" s="16">
        <f>VLOOKUP($B32,'Statewide Housing Targets'!$A:$T,17,FALSE)*$D32</f>
        <v>991.59163795637153</v>
      </c>
      <c r="H32" s="16">
        <f>VLOOKUP($B32,'Statewide Housing Targets'!$A:$T,18,FALSE)*$D32</f>
        <v>998.57239249653662</v>
      </c>
      <c r="I32" s="16">
        <f>VLOOKUP($B32,'Statewide Housing Targets'!$A:$T,19,FALSE)*$D32</f>
        <v>1005.5531470367017</v>
      </c>
      <c r="J32" s="16">
        <f t="shared" si="0"/>
        <v>4960</v>
      </c>
    </row>
    <row r="33" spans="1:10" ht="14.25" customHeight="1">
      <c r="A33" s="6" t="s">
        <v>76</v>
      </c>
      <c r="B33" s="6" t="s">
        <v>17</v>
      </c>
      <c r="C33" s="7">
        <v>6579</v>
      </c>
      <c r="D33" s="12">
        <v>0.40076754385964913</v>
      </c>
      <c r="E33" s="7">
        <f>VLOOKUP($B33,'Statewide Housing Targets'!$A:$T,15,FALSE)*$D33</f>
        <v>39.065903337805395</v>
      </c>
      <c r="F33" s="7">
        <f>VLOOKUP($B33,'Statewide Housing Targets'!$A:$T,16,FALSE)*$D33</f>
        <v>50.078078605435358</v>
      </c>
      <c r="G33" s="7">
        <f>VLOOKUP($B33,'Statewide Housing Targets'!$A:$T,17,FALSE)*$D33</f>
        <v>61.090253873065322</v>
      </c>
      <c r="H33" s="7">
        <f>VLOOKUP($B33,'Statewide Housing Targets'!$A:$T,18,FALSE)*$D33</f>
        <v>72.102429140695278</v>
      </c>
      <c r="I33" s="7">
        <f>VLOOKUP($B33,'Statewide Housing Targets'!$A:$T,19,FALSE)*$D33</f>
        <v>83.114604408325235</v>
      </c>
      <c r="J33" s="7">
        <f t="shared" si="0"/>
        <v>305</v>
      </c>
    </row>
    <row r="34" spans="1:10" ht="14.25" customHeight="1">
      <c r="A34" s="6" t="s">
        <v>77</v>
      </c>
      <c r="B34" s="6" t="s">
        <v>17</v>
      </c>
      <c r="C34" s="7">
        <v>919</v>
      </c>
      <c r="D34" s="12">
        <v>5.5981968810916181E-2</v>
      </c>
      <c r="E34" s="7">
        <f>VLOOKUP($B34,'Statewide Housing Targets'!$A:$T,15,FALSE)*$D34</f>
        <v>5.4569942494973649</v>
      </c>
      <c r="F34" s="7">
        <f>VLOOKUP($B34,'Statewide Housing Targets'!$A:$T,16,FALSE)*$D34</f>
        <v>6.995250682230596</v>
      </c>
      <c r="G34" s="7">
        <f>VLOOKUP($B34,'Statewide Housing Targets'!$A:$T,17,FALSE)*$D34</f>
        <v>8.5335071149638289</v>
      </c>
      <c r="H34" s="7">
        <f>VLOOKUP($B34,'Statewide Housing Targets'!$A:$T,18,FALSE)*$D34</f>
        <v>10.07176354769706</v>
      </c>
      <c r="I34" s="7">
        <f>VLOOKUP($B34,'Statewide Housing Targets'!$A:$T,19,FALSE)*$D34</f>
        <v>11.610019980430293</v>
      </c>
      <c r="J34" s="7">
        <f t="shared" si="0"/>
        <v>43</v>
      </c>
    </row>
    <row r="35" spans="1:10" ht="14.25" customHeight="1">
      <c r="A35" s="18" t="s">
        <v>78</v>
      </c>
      <c r="B35" s="18" t="s">
        <v>17</v>
      </c>
      <c r="C35" s="16">
        <f>VLOOKUP(B35,'2025 Housing Stock Estimate'!A:C,3,FALSE)-SUM(C33:C34)</f>
        <v>8918</v>
      </c>
      <c r="D35" s="17">
        <f>1-SUM(D33:D34)</f>
        <v>0.54325048732943471</v>
      </c>
      <c r="E35" s="16">
        <f>VLOOKUP($B35,'Statewide Housing Targets'!$A:$T,15,FALSE)*$D35</f>
        <v>52.954814708397713</v>
      </c>
      <c r="F35" s="16">
        <f>VLOOKUP($B35,'Statewide Housing Targets'!$A:$T,16,FALSE)*$D35</f>
        <v>67.882095303734985</v>
      </c>
      <c r="G35" s="16">
        <f>VLOOKUP($B35,'Statewide Housing Targets'!$A:$T,17,FALSE)*$D35</f>
        <v>82.809375899072279</v>
      </c>
      <c r="H35" s="16">
        <f>VLOOKUP($B35,'Statewide Housing Targets'!$A:$T,18,FALSE)*$D35</f>
        <v>97.736656494409559</v>
      </c>
      <c r="I35" s="16">
        <f>VLOOKUP($B35,'Statewide Housing Targets'!$A:$T,19,FALSE)*$D35</f>
        <v>112.66393708974684</v>
      </c>
      <c r="J35" s="16">
        <f t="shared" si="0"/>
        <v>415</v>
      </c>
    </row>
    <row r="36" spans="1:10" ht="14.25" customHeight="1">
      <c r="A36" s="6" t="s">
        <v>79</v>
      </c>
      <c r="B36" s="6" t="s">
        <v>18</v>
      </c>
      <c r="C36" s="7">
        <v>3235</v>
      </c>
      <c r="D36" s="12">
        <v>3.0381292261457551E-2</v>
      </c>
      <c r="E36" s="7">
        <f>VLOOKUP($B36,'Statewide Housing Targets'!$A:$T,15,FALSE)*$D36</f>
        <v>77.951839166725918</v>
      </c>
      <c r="F36" s="7">
        <f>VLOOKUP($B36,'Statewide Housing Targets'!$A:$T,16,FALSE)*$D36</f>
        <v>88.123015298140032</v>
      </c>
      <c r="G36" s="7">
        <f>VLOOKUP($B36,'Statewide Housing Targets'!$A:$T,17,FALSE)*$D36</f>
        <v>98.294191429554132</v>
      </c>
      <c r="H36" s="7">
        <f>VLOOKUP($B36,'Statewide Housing Targets'!$A:$T,18,FALSE)*$D36</f>
        <v>108.46536756096826</v>
      </c>
      <c r="I36" s="7">
        <f>VLOOKUP($B36,'Statewide Housing Targets'!$A:$T,19,FALSE)*$D36</f>
        <v>118.63654369238236</v>
      </c>
      <c r="J36" s="7">
        <f t="shared" si="0"/>
        <v>491</v>
      </c>
    </row>
    <row r="37" spans="1:10" ht="14.25" customHeight="1">
      <c r="A37" s="6" t="s">
        <v>80</v>
      </c>
      <c r="B37" s="6" t="s">
        <v>18</v>
      </c>
      <c r="C37" s="7">
        <v>1119</v>
      </c>
      <c r="D37" s="12">
        <v>1.050901577761082E-2</v>
      </c>
      <c r="E37" s="7">
        <f>VLOOKUP($B37,'Statewide Housing Targets'!$A:$T,15,FALSE)*$D37</f>
        <v>26.963866469108595</v>
      </c>
      <c r="F37" s="7">
        <f>VLOOKUP($B37,'Statewide Housing Targets'!$A:$T,16,FALSE)*$D37</f>
        <v>30.482118738367447</v>
      </c>
      <c r="G37" s="7">
        <f>VLOOKUP($B37,'Statewide Housing Targets'!$A:$T,17,FALSE)*$D37</f>
        <v>34.000371007626299</v>
      </c>
      <c r="H37" s="7">
        <f>VLOOKUP($B37,'Statewide Housing Targets'!$A:$T,18,FALSE)*$D37</f>
        <v>37.518623276885158</v>
      </c>
      <c r="I37" s="7">
        <f>VLOOKUP($B37,'Statewide Housing Targets'!$A:$T,19,FALSE)*$D37</f>
        <v>41.03687554614401</v>
      </c>
      <c r="J37" s="7">
        <f t="shared" si="0"/>
        <v>170</v>
      </c>
    </row>
    <row r="38" spans="1:10" ht="14.25" customHeight="1">
      <c r="A38" s="6" t="s">
        <v>81</v>
      </c>
      <c r="B38" s="6" t="s">
        <v>18</v>
      </c>
      <c r="C38" s="7">
        <v>34181</v>
      </c>
      <c r="D38" s="12">
        <v>0.32100864012021035</v>
      </c>
      <c r="E38" s="7">
        <f>VLOOKUP($B38,'Statewide Housing Targets'!$A:$T,15,FALSE)*$D38</f>
        <v>823.63889167167179</v>
      </c>
      <c r="F38" s="7">
        <f>VLOOKUP($B38,'Statewide Housing Targets'!$A:$T,16,FALSE)*$D38</f>
        <v>931.10750723515434</v>
      </c>
      <c r="G38" s="7">
        <f>VLOOKUP($B38,'Statewide Housing Targets'!$A:$T,17,FALSE)*$D38</f>
        <v>1038.5761227986366</v>
      </c>
      <c r="H38" s="7">
        <f>VLOOKUP($B38,'Statewide Housing Targets'!$A:$T,18,FALSE)*$D38</f>
        <v>1146.0447383621192</v>
      </c>
      <c r="I38" s="7">
        <f>VLOOKUP($B38,'Statewide Housing Targets'!$A:$T,19,FALSE)*$D38</f>
        <v>1253.5133539256017</v>
      </c>
      <c r="J38" s="7">
        <f t="shared" si="0"/>
        <v>5194</v>
      </c>
    </row>
    <row r="39" spans="1:10" ht="14.25" customHeight="1">
      <c r="A39" s="6" t="s">
        <v>82</v>
      </c>
      <c r="B39" s="6" t="s">
        <v>18</v>
      </c>
      <c r="C39" s="7">
        <v>1827</v>
      </c>
      <c r="D39" s="12">
        <v>1.7158151765589783E-2</v>
      </c>
      <c r="E39" s="7">
        <f>VLOOKUP($B39,'Statewide Housing Targets'!$A:$T,15,FALSE)*$D39</f>
        <v>44.024114422753705</v>
      </c>
      <c r="F39" s="7">
        <f>VLOOKUP($B39,'Statewide Housing Targets'!$A:$T,16,FALSE)*$D39</f>
        <v>49.768392256476609</v>
      </c>
      <c r="G39" s="7">
        <f>VLOOKUP($B39,'Statewide Housing Targets'!$A:$T,17,FALSE)*$D39</f>
        <v>55.512670090199506</v>
      </c>
      <c r="H39" s="7">
        <f>VLOOKUP($B39,'Statewide Housing Targets'!$A:$T,18,FALSE)*$D39</f>
        <v>61.256947923922418</v>
      </c>
      <c r="I39" s="7">
        <f>VLOOKUP($B39,'Statewide Housing Targets'!$A:$T,19,FALSE)*$D39</f>
        <v>67.001225757645315</v>
      </c>
      <c r="J39" s="7">
        <f t="shared" si="0"/>
        <v>278</v>
      </c>
    </row>
    <row r="40" spans="1:10" ht="14.25" customHeight="1">
      <c r="A40" s="6" t="s">
        <v>83</v>
      </c>
      <c r="B40" s="6" t="s">
        <v>18</v>
      </c>
      <c r="C40" s="7">
        <v>1179</v>
      </c>
      <c r="D40" s="12">
        <v>1.1072501878287002E-2</v>
      </c>
      <c r="E40" s="7">
        <f>VLOOKUP($B40,'Statewide Housing Targets'!$A:$T,15,FALSE)*$D40</f>
        <v>28.409650193993773</v>
      </c>
      <c r="F40" s="7">
        <f>VLOOKUP($B40,'Statewide Housing Targets'!$A:$T,16,FALSE)*$D40</f>
        <v>32.11654869752924</v>
      </c>
      <c r="G40" s="7">
        <f>VLOOKUP($B40,'Statewide Housing Targets'!$A:$T,17,FALSE)*$D40</f>
        <v>35.823447201064702</v>
      </c>
      <c r="H40" s="7">
        <f>VLOOKUP($B40,'Statewide Housing Targets'!$A:$T,18,FALSE)*$D40</f>
        <v>39.53034570460018</v>
      </c>
      <c r="I40" s="7">
        <f>VLOOKUP($B40,'Statewide Housing Targets'!$A:$T,19,FALSE)*$D40</f>
        <v>43.237244208135643</v>
      </c>
      <c r="J40" s="7">
        <f t="shared" si="0"/>
        <v>179</v>
      </c>
    </row>
    <row r="41" spans="1:10" ht="14.25" customHeight="1">
      <c r="A41" s="6" t="s">
        <v>84</v>
      </c>
      <c r="B41" s="6" t="s">
        <v>18</v>
      </c>
      <c r="C41" s="7">
        <v>665</v>
      </c>
      <c r="D41" s="12">
        <v>6.2453042824943648E-3</v>
      </c>
      <c r="E41" s="7">
        <f>VLOOKUP($B41,'Statewide Housing Targets'!$A:$T,15,FALSE)*$D41</f>
        <v>16.024102950810736</v>
      </c>
      <c r="F41" s="7">
        <f>VLOOKUP($B41,'Statewide Housing Targets'!$A:$T,16,FALSE)*$D41</f>
        <v>18.114932047376541</v>
      </c>
      <c r="G41" s="7">
        <f>VLOOKUP($B41,'Statewide Housing Targets'!$A:$T,17,FALSE)*$D41</f>
        <v>20.205761143942347</v>
      </c>
      <c r="H41" s="7">
        <f>VLOOKUP($B41,'Statewide Housing Targets'!$A:$T,18,FALSE)*$D41</f>
        <v>22.296590240508156</v>
      </c>
      <c r="I41" s="7">
        <f>VLOOKUP($B41,'Statewide Housing Targets'!$A:$T,19,FALSE)*$D41</f>
        <v>24.387419337073961</v>
      </c>
      <c r="J41" s="7">
        <f t="shared" si="0"/>
        <v>100</v>
      </c>
    </row>
    <row r="42" spans="1:10" ht="14.25" customHeight="1">
      <c r="A42" s="6" t="s">
        <v>85</v>
      </c>
      <c r="B42" s="6" t="s">
        <v>18</v>
      </c>
      <c r="C42" s="7">
        <v>2707</v>
      </c>
      <c r="D42" s="12">
        <v>2.5422614575507138E-2</v>
      </c>
      <c r="E42" s="7">
        <f>VLOOKUP($B42,'Statewide Housing Targets'!$A:$T,15,FALSE)*$D42</f>
        <v>65.228942387736339</v>
      </c>
      <c r="F42" s="7">
        <f>VLOOKUP($B42,'Statewide Housing Targets'!$A:$T,16,FALSE)*$D42</f>
        <v>73.740031657516241</v>
      </c>
      <c r="G42" s="7">
        <f>VLOOKUP($B42,'Statewide Housing Targets'!$A:$T,17,FALSE)*$D42</f>
        <v>82.251120927296142</v>
      </c>
      <c r="H42" s="7">
        <f>VLOOKUP($B42,'Statewide Housing Targets'!$A:$T,18,FALSE)*$D42</f>
        <v>90.762210197076072</v>
      </c>
      <c r="I42" s="7">
        <f>VLOOKUP($B42,'Statewide Housing Targets'!$A:$T,19,FALSE)*$D42</f>
        <v>99.273299466855974</v>
      </c>
      <c r="J42" s="7">
        <f t="shared" si="0"/>
        <v>411</v>
      </c>
    </row>
    <row r="43" spans="1:10" ht="14.25" customHeight="1">
      <c r="A43" s="6" t="s">
        <v>86</v>
      </c>
      <c r="B43" s="6" t="s">
        <v>18</v>
      </c>
      <c r="C43" s="7">
        <v>2451</v>
      </c>
      <c r="D43" s="12">
        <v>2.3018407212622088E-2</v>
      </c>
      <c r="E43" s="7">
        <f>VLOOKUP($B43,'Statewide Housing Targets'!$A:$T,15,FALSE)*$D43</f>
        <v>59.06026516155957</v>
      </c>
      <c r="F43" s="7">
        <f>VLOOKUP($B43,'Statewide Housing Targets'!$A:$T,16,FALSE)*$D43</f>
        <v>66.766463831759253</v>
      </c>
      <c r="G43" s="7">
        <f>VLOOKUP($B43,'Statewide Housing Targets'!$A:$T,17,FALSE)*$D43</f>
        <v>74.472662501958936</v>
      </c>
      <c r="H43" s="7">
        <f>VLOOKUP($B43,'Statewide Housing Targets'!$A:$T,18,FALSE)*$D43</f>
        <v>82.178861172158634</v>
      </c>
      <c r="I43" s="7">
        <f>VLOOKUP($B43,'Statewide Housing Targets'!$A:$T,19,FALSE)*$D43</f>
        <v>89.885059842358316</v>
      </c>
      <c r="J43" s="7">
        <f t="shared" si="0"/>
        <v>372</v>
      </c>
    </row>
    <row r="44" spans="1:10" ht="14.25" customHeight="1">
      <c r="A44" s="18" t="s">
        <v>87</v>
      </c>
      <c r="B44" s="18" t="s">
        <v>18</v>
      </c>
      <c r="C44" s="16">
        <f>VLOOKUP(B44,'2025 Housing Stock Estimate'!A:C,3,FALSE)-SUM(C36:C43)</f>
        <v>59116</v>
      </c>
      <c r="D44" s="17">
        <f>1-SUM(D36:D43)</f>
        <v>0.5551840721262209</v>
      </c>
      <c r="E44" s="16">
        <f>VLOOKUP($B44,'Statewide Housing Targets'!$A:$T,15,FALSE)*$D44</f>
        <v>1424.4825113385375</v>
      </c>
      <c r="F44" s="16">
        <f>VLOOKUP($B44,'Statewide Housing Targets'!$A:$T,16,FALSE)*$D44</f>
        <v>1610.3493577634763</v>
      </c>
      <c r="G44" s="16">
        <f>VLOOKUP($B44,'Statewide Housing Targets'!$A:$T,17,FALSE)*$D44</f>
        <v>1796.2162041884148</v>
      </c>
      <c r="H44" s="16">
        <f>VLOOKUP($B44,'Statewide Housing Targets'!$A:$T,18,FALSE)*$D44</f>
        <v>1982.0830506133539</v>
      </c>
      <c r="I44" s="16">
        <f>VLOOKUP($B44,'Statewide Housing Targets'!$A:$T,19,FALSE)*$D44</f>
        <v>2167.9498970382924</v>
      </c>
      <c r="J44" s="16">
        <f t="shared" si="0"/>
        <v>8980</v>
      </c>
    </row>
    <row r="45" spans="1:10" ht="14.25" customHeight="1">
      <c r="A45" s="6" t="s">
        <v>88</v>
      </c>
      <c r="B45" s="6" t="s">
        <v>19</v>
      </c>
      <c r="C45" s="7">
        <v>1121</v>
      </c>
      <c r="D45" s="12">
        <v>6.03759358000754E-2</v>
      </c>
      <c r="E45" s="7">
        <f>VLOOKUP($B45,'Statewide Housing Targets'!$A:$T,15,FALSE)*$D45</f>
        <v>8.814886626811008</v>
      </c>
      <c r="F45" s="7">
        <f>VLOOKUP($B45,'Statewide Housing Targets'!$A:$T,16,FALSE)*$D45</f>
        <v>8.814886626811008</v>
      </c>
      <c r="G45" s="7">
        <f>VLOOKUP($B45,'Statewide Housing Targets'!$A:$T,17,FALSE)*$D45</f>
        <v>8.814886626811008</v>
      </c>
      <c r="H45" s="7">
        <f>VLOOKUP($B45,'Statewide Housing Targets'!$A:$T,18,FALSE)*$D45</f>
        <v>8.814886626811008</v>
      </c>
      <c r="I45" s="7">
        <f>VLOOKUP($B45,'Statewide Housing Targets'!$A:$T,19,FALSE)*$D45</f>
        <v>8.814886626811008</v>
      </c>
      <c r="J45" s="7">
        <f t="shared" si="0"/>
        <v>45</v>
      </c>
    </row>
    <row r="46" spans="1:10" ht="14.25" customHeight="1">
      <c r="A46" s="6" t="s">
        <v>89</v>
      </c>
      <c r="B46" s="6" t="s">
        <v>19</v>
      </c>
      <c r="C46" s="7">
        <v>1238</v>
      </c>
      <c r="D46" s="12">
        <v>6.6677438466095765E-2</v>
      </c>
      <c r="E46" s="7">
        <f>VLOOKUP($B46,'Statewide Housing Targets'!$A:$T,15,FALSE)*$D46</f>
        <v>9.7349060160499814</v>
      </c>
      <c r="F46" s="7">
        <f>VLOOKUP($B46,'Statewide Housing Targets'!$A:$T,16,FALSE)*$D46</f>
        <v>9.7349060160499814</v>
      </c>
      <c r="G46" s="7">
        <f>VLOOKUP($B46,'Statewide Housing Targets'!$A:$T,17,FALSE)*$D46</f>
        <v>9.7349060160499814</v>
      </c>
      <c r="H46" s="7">
        <f>VLOOKUP($B46,'Statewide Housing Targets'!$A:$T,18,FALSE)*$D46</f>
        <v>9.7349060160499814</v>
      </c>
      <c r="I46" s="7">
        <f>VLOOKUP($B46,'Statewide Housing Targets'!$A:$T,19,FALSE)*$D46</f>
        <v>9.7349060160499814</v>
      </c>
      <c r="J46" s="7">
        <f t="shared" si="0"/>
        <v>50</v>
      </c>
    </row>
    <row r="47" spans="1:10" ht="14.25" customHeight="1">
      <c r="A47" s="18" t="s">
        <v>90</v>
      </c>
      <c r="B47" s="18" t="s">
        <v>19</v>
      </c>
      <c r="C47" s="16">
        <f>VLOOKUP(B47,'2025 Housing Stock Estimate'!A:C,3,FALSE)-SUM(C45:C46)</f>
        <v>16208</v>
      </c>
      <c r="D47" s="17">
        <f>1-SUM(D45:D46)</f>
        <v>0.87294662573382886</v>
      </c>
      <c r="E47" s="16">
        <f>VLOOKUP($B47,'Statewide Housing Targets'!$A:$T,15,FALSE)*$D47</f>
        <v>127.45020735713901</v>
      </c>
      <c r="F47" s="16">
        <f>VLOOKUP($B47,'Statewide Housing Targets'!$A:$T,16,FALSE)*$D47</f>
        <v>127.45020735713901</v>
      </c>
      <c r="G47" s="16">
        <f>VLOOKUP($B47,'Statewide Housing Targets'!$A:$T,17,FALSE)*$D47</f>
        <v>127.45020735713901</v>
      </c>
      <c r="H47" s="16">
        <f>VLOOKUP($B47,'Statewide Housing Targets'!$A:$T,18,FALSE)*$D47</f>
        <v>127.45020735713901</v>
      </c>
      <c r="I47" s="16">
        <f>VLOOKUP($B47,'Statewide Housing Targets'!$A:$T,19,FALSE)*$D47</f>
        <v>127.45020735713901</v>
      </c>
      <c r="J47" s="16">
        <f t="shared" si="0"/>
        <v>635</v>
      </c>
    </row>
    <row r="48" spans="1:10" ht="14.25" customHeight="1">
      <c r="A48" s="6" t="s">
        <v>91</v>
      </c>
      <c r="B48" s="6" t="s">
        <v>20</v>
      </c>
      <c r="C48" s="7">
        <v>7216</v>
      </c>
      <c r="D48" s="12">
        <v>6.9112815944985584E-2</v>
      </c>
      <c r="E48" s="7">
        <f>VLOOKUP($B48,'Statewide Housing Targets'!$A:$T,15,FALSE)*$D48</f>
        <v>79.065061441063506</v>
      </c>
      <c r="F48" s="7">
        <f>VLOOKUP($B48,'Statewide Housing Targets'!$A:$T,16,FALSE)*$D48</f>
        <v>79.065061441063506</v>
      </c>
      <c r="G48" s="7">
        <f>VLOOKUP($B48,'Statewide Housing Targets'!$A:$T,17,FALSE)*$D48</f>
        <v>79.065061441063506</v>
      </c>
      <c r="H48" s="7">
        <f>VLOOKUP($B48,'Statewide Housing Targets'!$A:$T,18,FALSE)*$D48</f>
        <v>79.065061441063506</v>
      </c>
      <c r="I48" s="7">
        <f>VLOOKUP($B48,'Statewide Housing Targets'!$A:$T,19,FALSE)*$D48</f>
        <v>79.065061441063506</v>
      </c>
      <c r="J48" s="7">
        <f t="shared" si="0"/>
        <v>395</v>
      </c>
    </row>
    <row r="49" spans="1:10" ht="14.25" customHeight="1">
      <c r="A49" s="6" t="s">
        <v>92</v>
      </c>
      <c r="B49" s="6" t="s">
        <v>20</v>
      </c>
      <c r="C49" s="7">
        <v>4994</v>
      </c>
      <c r="D49" s="12">
        <v>4.7831125669243073E-2</v>
      </c>
      <c r="E49" s="7">
        <f>VLOOKUP($B49,'Statewide Housing Targets'!$A:$T,15,FALSE)*$D49</f>
        <v>54.718807765614073</v>
      </c>
      <c r="F49" s="7">
        <f>VLOOKUP($B49,'Statewide Housing Targets'!$A:$T,16,FALSE)*$D49</f>
        <v>54.718807765614073</v>
      </c>
      <c r="G49" s="7">
        <f>VLOOKUP($B49,'Statewide Housing Targets'!$A:$T,17,FALSE)*$D49</f>
        <v>54.718807765614073</v>
      </c>
      <c r="H49" s="7">
        <f>VLOOKUP($B49,'Statewide Housing Targets'!$A:$T,18,FALSE)*$D49</f>
        <v>54.718807765614073</v>
      </c>
      <c r="I49" s="7">
        <f>VLOOKUP($B49,'Statewide Housing Targets'!$A:$T,19,FALSE)*$D49</f>
        <v>54.718807765614073</v>
      </c>
      <c r="J49" s="7">
        <f t="shared" si="0"/>
        <v>275</v>
      </c>
    </row>
    <row r="50" spans="1:10" ht="14.25" customHeight="1">
      <c r="A50" s="6" t="s">
        <v>93</v>
      </c>
      <c r="B50" s="6" t="s">
        <v>20</v>
      </c>
      <c r="C50" s="7">
        <v>6629</v>
      </c>
      <c r="D50" s="12">
        <v>6.3490695246578355E-2</v>
      </c>
      <c r="E50" s="7">
        <f>VLOOKUP($B50,'Statewide Housing Targets'!$A:$T,15,FALSE)*$D50</f>
        <v>72.633355362085638</v>
      </c>
      <c r="F50" s="7">
        <f>VLOOKUP($B50,'Statewide Housing Targets'!$A:$T,16,FALSE)*$D50</f>
        <v>72.633355362085638</v>
      </c>
      <c r="G50" s="7">
        <f>VLOOKUP($B50,'Statewide Housing Targets'!$A:$T,17,FALSE)*$D50</f>
        <v>72.633355362085638</v>
      </c>
      <c r="H50" s="7">
        <f>VLOOKUP($B50,'Statewide Housing Targets'!$A:$T,18,FALSE)*$D50</f>
        <v>72.633355362085638</v>
      </c>
      <c r="I50" s="7">
        <f>VLOOKUP($B50,'Statewide Housing Targets'!$A:$T,19,FALSE)*$D50</f>
        <v>72.633355362085638</v>
      </c>
      <c r="J50" s="7">
        <f t="shared" si="0"/>
        <v>365</v>
      </c>
    </row>
    <row r="51" spans="1:10" ht="14.25" customHeight="1">
      <c r="A51" s="18" t="s">
        <v>94</v>
      </c>
      <c r="B51" s="18" t="s">
        <v>20</v>
      </c>
      <c r="C51" s="16">
        <f>VLOOKUP(B51,'2025 Housing Stock Estimate'!A:C,3,FALSE)-SUM(C48:C50)</f>
        <v>85570</v>
      </c>
      <c r="D51" s="17">
        <f>1-SUM(D48:D50)</f>
        <v>0.81956536313919304</v>
      </c>
      <c r="E51" s="16">
        <f>VLOOKUP($B51,'Statewide Housing Targets'!$A:$T,15,FALSE)*$D51</f>
        <v>937.58277543123688</v>
      </c>
      <c r="F51" s="16">
        <f>VLOOKUP($B51,'Statewide Housing Targets'!$A:$T,16,FALSE)*$D51</f>
        <v>937.58277543123688</v>
      </c>
      <c r="G51" s="16">
        <f>VLOOKUP($B51,'Statewide Housing Targets'!$A:$T,17,FALSE)*$D51</f>
        <v>937.58277543123688</v>
      </c>
      <c r="H51" s="16">
        <f>VLOOKUP($B51,'Statewide Housing Targets'!$A:$T,18,FALSE)*$D51</f>
        <v>937.58277543123688</v>
      </c>
      <c r="I51" s="16">
        <f>VLOOKUP($B51,'Statewide Housing Targets'!$A:$T,19,FALSE)*$D51</f>
        <v>937.58277543123688</v>
      </c>
      <c r="J51" s="16">
        <f t="shared" si="0"/>
        <v>4690</v>
      </c>
    </row>
    <row r="52" spans="1:10" ht="14.25" customHeight="1">
      <c r="A52" s="6" t="s">
        <v>95</v>
      </c>
      <c r="B52" s="6" t="s">
        <v>22</v>
      </c>
      <c r="C52" s="7">
        <v>2383</v>
      </c>
      <c r="D52" s="12">
        <v>0.23077668022467557</v>
      </c>
      <c r="E52" s="7">
        <f>VLOOKUP($B52,'Statewide Housing Targets'!$A:$T,15,FALSE)*$D52</f>
        <v>13.615824133255858</v>
      </c>
      <c r="F52" s="7">
        <f>VLOOKUP($B52,'Statewide Housing Targets'!$A:$T,16,FALSE)*$D52</f>
        <v>13.615824133255858</v>
      </c>
      <c r="G52" s="7">
        <f>VLOOKUP($B52,'Statewide Housing Targets'!$A:$T,17,FALSE)*$D52</f>
        <v>13.615824133255858</v>
      </c>
      <c r="H52" s="7">
        <f>VLOOKUP($B52,'Statewide Housing Targets'!$A:$T,18,FALSE)*$D52</f>
        <v>13.615824133255858</v>
      </c>
      <c r="I52" s="7">
        <f>VLOOKUP($B52,'Statewide Housing Targets'!$A:$T,19,FALSE)*$D52</f>
        <v>13.615824133255858</v>
      </c>
      <c r="J52" s="7">
        <f t="shared" si="0"/>
        <v>70</v>
      </c>
    </row>
    <row r="53" spans="1:10" ht="14.25" customHeight="1">
      <c r="A53" s="6" t="s">
        <v>96</v>
      </c>
      <c r="B53" s="6" t="s">
        <v>22</v>
      </c>
      <c r="C53" s="7">
        <v>959</v>
      </c>
      <c r="D53" s="12">
        <v>9.2872361030408676E-2</v>
      </c>
      <c r="E53" s="7">
        <f>VLOOKUP($B53,'Statewide Housing Targets'!$A:$T,15,FALSE)*$D53</f>
        <v>5.4794693007941122</v>
      </c>
      <c r="F53" s="7">
        <f>VLOOKUP($B53,'Statewide Housing Targets'!$A:$T,16,FALSE)*$D53</f>
        <v>5.4794693007941122</v>
      </c>
      <c r="G53" s="7">
        <f>VLOOKUP($B53,'Statewide Housing Targets'!$A:$T,17,FALSE)*$D53</f>
        <v>5.4794693007941122</v>
      </c>
      <c r="H53" s="7">
        <f>VLOOKUP($B53,'Statewide Housing Targets'!$A:$T,18,FALSE)*$D53</f>
        <v>5.4794693007941122</v>
      </c>
      <c r="I53" s="7">
        <f>VLOOKUP($B53,'Statewide Housing Targets'!$A:$T,19,FALSE)*$D53</f>
        <v>5.4794693007941122</v>
      </c>
      <c r="J53" s="7">
        <f t="shared" si="0"/>
        <v>25</v>
      </c>
    </row>
    <row r="54" spans="1:10" ht="14.25" customHeight="1">
      <c r="A54" s="18" t="s">
        <v>97</v>
      </c>
      <c r="B54" s="18" t="s">
        <v>22</v>
      </c>
      <c r="C54" s="16">
        <f>VLOOKUP(B54,'2025 Housing Stock Estimate'!A:C,3,FALSE)-SUM(C52:C53)</f>
        <v>6984</v>
      </c>
      <c r="D54" s="17">
        <f>1-SUM(D52:D53)</f>
        <v>0.67635095874491569</v>
      </c>
      <c r="E54" s="16">
        <f>VLOOKUP($B54,'Statewide Housing Targets'!$A:$T,15,FALSE)*$D54</f>
        <v>39.904706565950022</v>
      </c>
      <c r="F54" s="16">
        <f>VLOOKUP($B54,'Statewide Housing Targets'!$A:$T,16,FALSE)*$D54</f>
        <v>39.904706565950022</v>
      </c>
      <c r="G54" s="16">
        <f>VLOOKUP($B54,'Statewide Housing Targets'!$A:$T,17,FALSE)*$D54</f>
        <v>39.904706565950022</v>
      </c>
      <c r="H54" s="16">
        <f>VLOOKUP($B54,'Statewide Housing Targets'!$A:$T,18,FALSE)*$D54</f>
        <v>39.904706565950022</v>
      </c>
      <c r="I54" s="16">
        <f>VLOOKUP($B54,'Statewide Housing Targets'!$A:$T,19,FALSE)*$D54</f>
        <v>39.904706565950022</v>
      </c>
      <c r="J54" s="16">
        <f t="shared" si="0"/>
        <v>200</v>
      </c>
    </row>
    <row r="55" spans="1:10" ht="14.25" customHeight="1">
      <c r="A55" s="6" t="s">
        <v>98</v>
      </c>
      <c r="B55" s="6" t="s">
        <v>23</v>
      </c>
      <c r="C55" s="7">
        <v>27386</v>
      </c>
      <c r="D55" s="12">
        <v>6.7598555514690462E-2</v>
      </c>
      <c r="E55" s="7">
        <f>VLOOKUP($B55,'Statewide Housing Targets'!$A:$T,15,FALSE)*$D55</f>
        <v>278.12050305345389</v>
      </c>
      <c r="F55" s="7">
        <f>VLOOKUP($B55,'Statewide Housing Targets'!$A:$T,16,FALSE)*$D55</f>
        <v>365.6806781109953</v>
      </c>
      <c r="G55" s="7">
        <f>VLOOKUP($B55,'Statewide Housing Targets'!$A:$T,17,FALSE)*$D55</f>
        <v>453.24085316853677</v>
      </c>
      <c r="H55" s="7">
        <f>VLOOKUP($B55,'Statewide Housing Targets'!$A:$T,18,FALSE)*$D55</f>
        <v>540.80102822607819</v>
      </c>
      <c r="I55" s="7">
        <f>VLOOKUP($B55,'Statewide Housing Targets'!$A:$T,19,FALSE)*$D55</f>
        <v>628.3612032836196</v>
      </c>
      <c r="J55" s="7">
        <f t="shared" si="0"/>
        <v>2266</v>
      </c>
    </row>
    <row r="56" spans="1:10" ht="14.25" customHeight="1">
      <c r="A56" s="6" t="s">
        <v>99</v>
      </c>
      <c r="B56" s="6" t="s">
        <v>23</v>
      </c>
      <c r="C56" s="7">
        <v>2030</v>
      </c>
      <c r="D56" s="12">
        <v>5.0107743991390351E-3</v>
      </c>
      <c r="E56" s="7">
        <f>VLOOKUP($B56,'Statewide Housing Targets'!$A:$T,15,FALSE)*$D56</f>
        <v>20.615811772384109</v>
      </c>
      <c r="F56" s="7">
        <f>VLOOKUP($B56,'Statewide Housing Targets'!$A:$T,16,FALSE)*$D56</f>
        <v>27.106250513595281</v>
      </c>
      <c r="G56" s="7">
        <f>VLOOKUP($B56,'Statewide Housing Targets'!$A:$T,17,FALSE)*$D56</f>
        <v>33.596689254806449</v>
      </c>
      <c r="H56" s="7">
        <f>VLOOKUP($B56,'Statewide Housing Targets'!$A:$T,18,FALSE)*$D56</f>
        <v>40.087127996017621</v>
      </c>
      <c r="I56" s="7">
        <f>VLOOKUP($B56,'Statewide Housing Targets'!$A:$T,19,FALSE)*$D56</f>
        <v>46.577566737228793</v>
      </c>
      <c r="J56" s="7">
        <f t="shared" si="0"/>
        <v>169</v>
      </c>
    </row>
    <row r="57" spans="1:10" ht="14.25" customHeight="1">
      <c r="A57" s="6" t="s">
        <v>100</v>
      </c>
      <c r="B57" s="6" t="s">
        <v>23</v>
      </c>
      <c r="C57" s="7">
        <v>28169</v>
      </c>
      <c r="D57" s="12">
        <v>6.9531282782929804E-2</v>
      </c>
      <c r="E57" s="7">
        <f>VLOOKUP($B57,'Statewide Housing Targets'!$A:$T,15,FALSE)*$D57</f>
        <v>286.07231616565917</v>
      </c>
      <c r="F57" s="7">
        <f>VLOOKUP($B57,'Statewide Housing Targets'!$A:$T,16,FALSE)*$D57</f>
        <v>376.13594616623919</v>
      </c>
      <c r="G57" s="7">
        <f>VLOOKUP($B57,'Statewide Housing Targets'!$A:$T,17,FALSE)*$D57</f>
        <v>466.19957616681927</v>
      </c>
      <c r="H57" s="7">
        <f>VLOOKUP($B57,'Statewide Housing Targets'!$A:$T,18,FALSE)*$D57</f>
        <v>556.26320616739929</v>
      </c>
      <c r="I57" s="7">
        <f>VLOOKUP($B57,'Statewide Housing Targets'!$A:$T,19,FALSE)*$D57</f>
        <v>646.32683616797931</v>
      </c>
      <c r="J57" s="7">
        <f t="shared" si="0"/>
        <v>2330</v>
      </c>
    </row>
    <row r="58" spans="1:10" ht="14.25" customHeight="1">
      <c r="A58" s="18" t="s">
        <v>101</v>
      </c>
      <c r="B58" s="18" t="s">
        <v>23</v>
      </c>
      <c r="C58" s="16">
        <f>VLOOKUP(B58,'2025 Housing Stock Estimate'!A:C,3,FALSE)-SUM(C55:C57)</f>
        <v>347542</v>
      </c>
      <c r="D58" s="17">
        <f>1-SUM(D55:D57)</f>
        <v>0.85785938730324074</v>
      </c>
      <c r="E58" s="16">
        <f>VLOOKUP($B58,'Statewide Housing Targets'!$A:$T,15,FALSE)*$D58</f>
        <v>3529.48790886597</v>
      </c>
      <c r="F58" s="16">
        <f>VLOOKUP($B58,'Statewide Housing Targets'!$A:$T,16,FALSE)*$D58</f>
        <v>4640.6702049241048</v>
      </c>
      <c r="G58" s="16">
        <f>VLOOKUP($B58,'Statewide Housing Targets'!$A:$T,17,FALSE)*$D58</f>
        <v>5751.8525009822388</v>
      </c>
      <c r="H58" s="16">
        <f>VLOOKUP($B58,'Statewide Housing Targets'!$A:$T,18,FALSE)*$D58</f>
        <v>6863.0347970403736</v>
      </c>
      <c r="I58" s="16">
        <f>VLOOKUP($B58,'Statewide Housing Targets'!$A:$T,19,FALSE)*$D58</f>
        <v>7974.2170930985076</v>
      </c>
      <c r="J58" s="16">
        <f t="shared" si="0"/>
        <v>28759</v>
      </c>
    </row>
    <row r="59" spans="1:10" ht="14.25" customHeight="1">
      <c r="A59" s="6" t="s">
        <v>102</v>
      </c>
      <c r="B59" s="6" t="s">
        <v>24</v>
      </c>
      <c r="C59" s="7">
        <v>12596</v>
      </c>
      <c r="D59" s="12">
        <v>3.4753338483611083E-2</v>
      </c>
      <c r="E59" s="7">
        <f>VLOOKUP($B59,'Statewide Housing Targets'!$A:$T,15,FALSE)*$D59</f>
        <v>108.43041606886658</v>
      </c>
      <c r="F59" s="7">
        <f>VLOOKUP($B59,'Statewide Housing Targets'!$A:$T,16,FALSE)*$D59</f>
        <v>108.43041606886658</v>
      </c>
      <c r="G59" s="7">
        <f>VLOOKUP($B59,'Statewide Housing Targets'!$A:$T,17,FALSE)*$D59</f>
        <v>108.43041606886658</v>
      </c>
      <c r="H59" s="7">
        <f>VLOOKUP($B59,'Statewide Housing Targets'!$A:$T,18,FALSE)*$D59</f>
        <v>108.43041606886658</v>
      </c>
      <c r="I59" s="7">
        <f>VLOOKUP($B59,'Statewide Housing Targets'!$A:$T,19,FALSE)*$D59</f>
        <v>108.43041606886658</v>
      </c>
      <c r="J59" s="7">
        <f t="shared" si="0"/>
        <v>540</v>
      </c>
    </row>
    <row r="60" spans="1:10" ht="14.25" customHeight="1">
      <c r="A60" s="18" t="s">
        <v>103</v>
      </c>
      <c r="B60" s="18" t="s">
        <v>24</v>
      </c>
      <c r="C60" s="16">
        <f>VLOOKUP(B60,'2025 Housing Stock Estimate'!A:C,3,FALSE)-SUM(C59)</f>
        <v>349844</v>
      </c>
      <c r="D60" s="17">
        <f>1-SUM(D59)</f>
        <v>0.96524666151638894</v>
      </c>
      <c r="E60" s="16">
        <f>VLOOKUP($B60,'Statewide Housing Targets'!$A:$T,15,FALSE)*$D60</f>
        <v>3011.5695839311334</v>
      </c>
      <c r="F60" s="16">
        <f>VLOOKUP($B60,'Statewide Housing Targets'!$A:$T,16,FALSE)*$D60</f>
        <v>3011.5695839311334</v>
      </c>
      <c r="G60" s="16">
        <f>VLOOKUP($B60,'Statewide Housing Targets'!$A:$T,17,FALSE)*$D60</f>
        <v>3011.5695839311334</v>
      </c>
      <c r="H60" s="16">
        <f>VLOOKUP($B60,'Statewide Housing Targets'!$A:$T,18,FALSE)*$D60</f>
        <v>3011.5695839311334</v>
      </c>
      <c r="I60" s="16">
        <f>VLOOKUP($B60,'Statewide Housing Targets'!$A:$T,19,FALSE)*$D60</f>
        <v>3011.5695839311334</v>
      </c>
      <c r="J60" s="16">
        <f t="shared" si="0"/>
        <v>15060</v>
      </c>
    </row>
    <row r="61" spans="1:10" ht="14.25" customHeight="1">
      <c r="A61" s="6" t="s">
        <v>104</v>
      </c>
      <c r="B61" s="6" t="s">
        <v>25</v>
      </c>
      <c r="C61" s="7">
        <v>1986</v>
      </c>
      <c r="D61" s="12">
        <v>9.1508086439662725E-2</v>
      </c>
      <c r="E61" s="7">
        <f>VLOOKUP($B61,'Statewide Housing Targets'!$A:$T,15,FALSE)*$D61</f>
        <v>37.792839699580703</v>
      </c>
      <c r="F61" s="7">
        <f>VLOOKUP($B61,'Statewide Housing Targets'!$A:$T,16,FALSE)*$D61</f>
        <v>37.792839699580703</v>
      </c>
      <c r="G61" s="7">
        <f>VLOOKUP($B61,'Statewide Housing Targets'!$A:$T,17,FALSE)*$D61</f>
        <v>37.792839699580703</v>
      </c>
      <c r="H61" s="7">
        <f>VLOOKUP($B61,'Statewide Housing Targets'!$A:$T,18,FALSE)*$D61</f>
        <v>37.792839699580703</v>
      </c>
      <c r="I61" s="7">
        <f>VLOOKUP($B61,'Statewide Housing Targets'!$A:$T,19,FALSE)*$D61</f>
        <v>37.792839699580703</v>
      </c>
      <c r="J61" s="7">
        <f t="shared" si="0"/>
        <v>190</v>
      </c>
    </row>
    <row r="62" spans="1:10" ht="14.25" customHeight="1">
      <c r="A62" s="18" t="s">
        <v>105</v>
      </c>
      <c r="B62" s="18" t="s">
        <v>25</v>
      </c>
      <c r="C62" s="16">
        <f>VLOOKUP(B62,'2025 Housing Stock Estimate'!A:C,3,FALSE)-SUM(C61)</f>
        <v>19717</v>
      </c>
      <c r="D62" s="17">
        <f>1-SUM(D61)</f>
        <v>0.90849191356033732</v>
      </c>
      <c r="E62" s="16">
        <f>VLOOKUP($B62,'Statewide Housing Targets'!$A:$T,15,FALSE)*$D62</f>
        <v>375.20716030041933</v>
      </c>
      <c r="F62" s="16">
        <f>VLOOKUP($B62,'Statewide Housing Targets'!$A:$T,16,FALSE)*$D62</f>
        <v>375.20716030041933</v>
      </c>
      <c r="G62" s="16">
        <f>VLOOKUP($B62,'Statewide Housing Targets'!$A:$T,17,FALSE)*$D62</f>
        <v>375.20716030041933</v>
      </c>
      <c r="H62" s="16">
        <f>VLOOKUP($B62,'Statewide Housing Targets'!$A:$T,18,FALSE)*$D62</f>
        <v>375.20716030041933</v>
      </c>
      <c r="I62" s="16">
        <f>VLOOKUP($B62,'Statewide Housing Targets'!$A:$T,19,FALSE)*$D62</f>
        <v>375.20716030041933</v>
      </c>
      <c r="J62" s="16">
        <f t="shared" si="0"/>
        <v>1875</v>
      </c>
    </row>
    <row r="63" spans="1:10" ht="14.25" customHeight="1">
      <c r="A63" s="6" t="s">
        <v>106</v>
      </c>
      <c r="B63" s="6" t="s">
        <v>27</v>
      </c>
      <c r="C63" s="7">
        <v>1450</v>
      </c>
      <c r="D63" s="12">
        <v>0.13283253939171857</v>
      </c>
      <c r="E63" s="7">
        <f>VLOOKUP($B63,'Statewide Housing Targets'!$A:$T,15,FALSE)*$D63</f>
        <v>7.0013805038341346</v>
      </c>
      <c r="F63" s="7">
        <f>VLOOKUP($B63,'Statewide Housing Targets'!$A:$T,16,FALSE)*$D63</f>
        <v>8.1581292744326532</v>
      </c>
      <c r="G63" s="7">
        <f>VLOOKUP($B63,'Statewide Housing Targets'!$A:$T,17,FALSE)*$D63</f>
        <v>9.3148780450311683</v>
      </c>
      <c r="H63" s="7">
        <f>VLOOKUP($B63,'Statewide Housing Targets'!$A:$T,18,FALSE)*$D63</f>
        <v>10.471626815629687</v>
      </c>
      <c r="I63" s="7">
        <f>VLOOKUP($B63,'Statewide Housing Targets'!$A:$T,19,FALSE)*$D63</f>
        <v>11.628375586228204</v>
      </c>
      <c r="J63" s="7">
        <f t="shared" si="0"/>
        <v>46</v>
      </c>
    </row>
    <row r="64" spans="1:10" ht="14.25" customHeight="1">
      <c r="A64" s="6" t="s">
        <v>107</v>
      </c>
      <c r="B64" s="6" t="s">
        <v>27</v>
      </c>
      <c r="C64" s="7">
        <v>1797</v>
      </c>
      <c r="D64" s="12">
        <v>0.16462074019787468</v>
      </c>
      <c r="E64" s="7">
        <f>VLOOKUP($B64,'Statewide Housing Targets'!$A:$T,15,FALSE)*$D64</f>
        <v>8.676883286475821</v>
      </c>
      <c r="F64" s="7">
        <f>VLOOKUP($B64,'Statewide Housing Targets'!$A:$T,16,FALSE)*$D64</f>
        <v>10.110454004245156</v>
      </c>
      <c r="G64" s="7">
        <f>VLOOKUP($B64,'Statewide Housing Targets'!$A:$T,17,FALSE)*$D64</f>
        <v>11.544024722014489</v>
      </c>
      <c r="H64" s="7">
        <f>VLOOKUP($B64,'Statewide Housing Targets'!$A:$T,18,FALSE)*$D64</f>
        <v>12.977595439783826</v>
      </c>
      <c r="I64" s="7">
        <f>VLOOKUP($B64,'Statewide Housing Targets'!$A:$T,19,FALSE)*$D64</f>
        <v>14.41116615755316</v>
      </c>
      <c r="J64" s="7">
        <f t="shared" si="0"/>
        <v>58</v>
      </c>
    </row>
    <row r="65" spans="1:10" ht="14.25" customHeight="1">
      <c r="A65" s="18" t="s">
        <v>108</v>
      </c>
      <c r="B65" s="18" t="s">
        <v>27</v>
      </c>
      <c r="C65" s="16">
        <f>VLOOKUP(B65,'2025 Housing Stock Estimate'!A:C,3,FALSE)-SUM(C63:C64)</f>
        <v>7669</v>
      </c>
      <c r="D65" s="17">
        <f>1-SUM(D63:D64)</f>
        <v>0.70254672041040678</v>
      </c>
      <c r="E65" s="16">
        <f>VLOOKUP($B65,'Statewide Housing Targets'!$A:$T,15,FALSE)*$D65</f>
        <v>37.030060057864816</v>
      </c>
      <c r="F65" s="16">
        <f>VLOOKUP($B65,'Statewide Housing Targets'!$A:$T,16,FALSE)*$D65</f>
        <v>43.148064417671733</v>
      </c>
      <c r="G65" s="16">
        <f>VLOOKUP($B65,'Statewide Housing Targets'!$A:$T,17,FALSE)*$D65</f>
        <v>49.266068777478644</v>
      </c>
      <c r="H65" s="16">
        <f>VLOOKUP($B65,'Statewide Housing Targets'!$A:$T,18,FALSE)*$D65</f>
        <v>55.384073137285576</v>
      </c>
      <c r="I65" s="16">
        <f>VLOOKUP($B65,'Statewide Housing Targets'!$A:$T,19,FALSE)*$D65</f>
        <v>61.502077497092479</v>
      </c>
      <c r="J65" s="16">
        <f t="shared" si="0"/>
        <v>246</v>
      </c>
    </row>
    <row r="66" spans="1:10" ht="14.25" customHeight="1">
      <c r="A66" s="6" t="s">
        <v>109</v>
      </c>
      <c r="B66" s="6" t="s">
        <v>26</v>
      </c>
      <c r="C66" s="7">
        <v>1791</v>
      </c>
      <c r="D66" s="12">
        <v>3.8868874517123141E-2</v>
      </c>
      <c r="E66" s="7">
        <f>VLOOKUP($B66,'Statewide Housing Targets'!$A:$T,15,FALSE)*$D66</f>
        <v>17.594981893954788</v>
      </c>
      <c r="F66" s="7">
        <f>VLOOKUP($B66,'Statewide Housing Targets'!$A:$T,16,FALSE)*$D66</f>
        <v>21.158300087228127</v>
      </c>
      <c r="G66" s="7">
        <f>VLOOKUP($B66,'Statewide Housing Targets'!$A:$T,17,FALSE)*$D66</f>
        <v>24.721618280501463</v>
      </c>
      <c r="H66" s="7">
        <f>VLOOKUP($B66,'Statewide Housing Targets'!$A:$T,18,FALSE)*$D66</f>
        <v>28.284936473774799</v>
      </c>
      <c r="I66" s="7">
        <f>VLOOKUP($B66,'Statewide Housing Targets'!$A:$T,19,FALSE)*$D66</f>
        <v>31.848254667048135</v>
      </c>
      <c r="J66" s="7">
        <f t="shared" si="0"/>
        <v>124</v>
      </c>
    </row>
    <row r="67" spans="1:10" ht="14.25" customHeight="1">
      <c r="A67" s="18" t="s">
        <v>110</v>
      </c>
      <c r="B67" s="18" t="s">
        <v>26</v>
      </c>
      <c r="C67" s="16">
        <f>VLOOKUP(B67,'2025 Housing Stock Estimate'!A:C,3,FALSE)-SUM(C66)</f>
        <v>44287</v>
      </c>
      <c r="D67" s="17">
        <f>1-SUM(D66)</f>
        <v>0.96113112548287682</v>
      </c>
      <c r="E67" s="16">
        <f>VLOOKUP($B67,'Statewide Housing Targets'!$A:$T,15,FALSE)*$D67</f>
        <v>435.08038142801547</v>
      </c>
      <c r="F67" s="16">
        <f>VLOOKUP($B67,'Statewide Housing Targets'!$A:$T,16,FALSE)*$D67</f>
        <v>523.19242655671246</v>
      </c>
      <c r="G67" s="16">
        <f>VLOOKUP($B67,'Statewide Housing Targets'!$A:$T,17,FALSE)*$D67</f>
        <v>611.30447168540934</v>
      </c>
      <c r="H67" s="16">
        <f>VLOOKUP($B67,'Statewide Housing Targets'!$A:$T,18,FALSE)*$D67</f>
        <v>699.41651681410633</v>
      </c>
      <c r="I67" s="16">
        <f>VLOOKUP($B67,'Statewide Housing Targets'!$A:$T,19,FALSE)*$D67</f>
        <v>787.52856194280321</v>
      </c>
      <c r="J67" s="16">
        <f t="shared" si="0"/>
        <v>3056</v>
      </c>
    </row>
    <row r="68" spans="1:10" ht="14.25" customHeight="1">
      <c r="A68" s="6" t="s">
        <v>111</v>
      </c>
      <c r="B68" s="6" t="s">
        <v>28</v>
      </c>
      <c r="C68" s="7">
        <v>7905</v>
      </c>
      <c r="D68" s="12">
        <v>0.40186060698490161</v>
      </c>
      <c r="E68" s="7">
        <f>VLOOKUP($B68,'Statewide Housing Targets'!$A:$T,15,FALSE)*$D68</f>
        <v>55.858624370901325</v>
      </c>
      <c r="F68" s="7">
        <f>VLOOKUP($B68,'Statewide Housing Targets'!$A:$T,16,FALSE)*$D68</f>
        <v>55.858624370901325</v>
      </c>
      <c r="G68" s="7">
        <f>VLOOKUP($B68,'Statewide Housing Targets'!$A:$T,17,FALSE)*$D68</f>
        <v>55.858624370901325</v>
      </c>
      <c r="H68" s="7">
        <f>VLOOKUP($B68,'Statewide Housing Targets'!$A:$T,18,FALSE)*$D68</f>
        <v>55.858624370901325</v>
      </c>
      <c r="I68" s="7">
        <f>VLOOKUP($B68,'Statewide Housing Targets'!$A:$T,19,FALSE)*$D68</f>
        <v>55.858624370901325</v>
      </c>
      <c r="J68" s="7">
        <f t="shared" si="0"/>
        <v>280</v>
      </c>
    </row>
    <row r="69" spans="1:10" ht="14.25" customHeight="1">
      <c r="A69" s="6" t="s">
        <v>112</v>
      </c>
      <c r="B69" s="6" t="s">
        <v>28</v>
      </c>
      <c r="C69" s="7">
        <v>556</v>
      </c>
      <c r="D69" s="12">
        <v>2.8264958568451019E-2</v>
      </c>
      <c r="E69" s="7">
        <f>VLOOKUP($B69,'Statewide Housing Targets'!$A:$T,15,FALSE)*$D69</f>
        <v>3.9288292410146917</v>
      </c>
      <c r="F69" s="7">
        <f>VLOOKUP($B69,'Statewide Housing Targets'!$A:$T,16,FALSE)*$D69</f>
        <v>3.9288292410146917</v>
      </c>
      <c r="G69" s="7">
        <f>VLOOKUP($B69,'Statewide Housing Targets'!$A:$T,17,FALSE)*$D69</f>
        <v>3.9288292410146917</v>
      </c>
      <c r="H69" s="7">
        <f>VLOOKUP($B69,'Statewide Housing Targets'!$A:$T,18,FALSE)*$D69</f>
        <v>3.9288292410146917</v>
      </c>
      <c r="I69" s="7">
        <f>VLOOKUP($B69,'Statewide Housing Targets'!$A:$T,19,FALSE)*$D69</f>
        <v>3.9288292410146917</v>
      </c>
      <c r="J69" s="7">
        <f t="shared" si="0"/>
        <v>20</v>
      </c>
    </row>
    <row r="70" spans="1:10" ht="14.25" customHeight="1">
      <c r="A70" s="6" t="s">
        <v>113</v>
      </c>
      <c r="B70" s="6" t="s">
        <v>28</v>
      </c>
      <c r="C70" s="7">
        <v>851</v>
      </c>
      <c r="D70" s="12">
        <v>4.3261654211783844E-2</v>
      </c>
      <c r="E70" s="7">
        <f>VLOOKUP($B70,'Statewide Housing Targets'!$A:$T,15,FALSE)*$D70</f>
        <v>6.0133699354379546</v>
      </c>
      <c r="F70" s="7">
        <f>VLOOKUP($B70,'Statewide Housing Targets'!$A:$T,16,FALSE)*$D70</f>
        <v>6.0133699354379546</v>
      </c>
      <c r="G70" s="7">
        <f>VLOOKUP($B70,'Statewide Housing Targets'!$A:$T,17,FALSE)*$D70</f>
        <v>6.0133699354379546</v>
      </c>
      <c r="H70" s="7">
        <f>VLOOKUP($B70,'Statewide Housing Targets'!$A:$T,18,FALSE)*$D70</f>
        <v>6.0133699354379546</v>
      </c>
      <c r="I70" s="7">
        <f>VLOOKUP($B70,'Statewide Housing Targets'!$A:$T,19,FALSE)*$D70</f>
        <v>6.0133699354379546</v>
      </c>
      <c r="J70" s="7">
        <f t="shared" si="0"/>
        <v>30</v>
      </c>
    </row>
    <row r="71" spans="1:10" ht="14.25" customHeight="1">
      <c r="A71" s="18" t="s">
        <v>114</v>
      </c>
      <c r="B71" s="18" t="s">
        <v>28</v>
      </c>
      <c r="C71" s="16">
        <f>VLOOKUP(B71,'2025 Housing Stock Estimate'!A:C,3,FALSE)-SUM(C68:C70)</f>
        <v>10359</v>
      </c>
      <c r="D71" s="17">
        <f>1-SUM(D68:D70)</f>
        <v>0.52661278023486346</v>
      </c>
      <c r="E71" s="16">
        <f>VLOOKUP($B71,'Statewide Housing Targets'!$A:$T,15,FALSE)*$D71</f>
        <v>73.199176452646014</v>
      </c>
      <c r="F71" s="16">
        <f>VLOOKUP($B71,'Statewide Housing Targets'!$A:$T,16,FALSE)*$D71</f>
        <v>73.199176452646014</v>
      </c>
      <c r="G71" s="16">
        <f>VLOOKUP($B71,'Statewide Housing Targets'!$A:$T,17,FALSE)*$D71</f>
        <v>73.199176452646014</v>
      </c>
      <c r="H71" s="16">
        <f>VLOOKUP($B71,'Statewide Housing Targets'!$A:$T,18,FALSE)*$D71</f>
        <v>73.199176452646014</v>
      </c>
      <c r="I71" s="16">
        <f>VLOOKUP($B71,'Statewide Housing Targets'!$A:$T,19,FALSE)*$D71</f>
        <v>73.199176452646014</v>
      </c>
      <c r="J71" s="16">
        <f t="shared" si="0"/>
        <v>365</v>
      </c>
    </row>
    <row r="72" spans="1:10" ht="14.25" customHeight="1">
      <c r="A72" s="6" t="s">
        <v>115</v>
      </c>
      <c r="B72" s="6" t="s">
        <v>29</v>
      </c>
      <c r="C72" s="7">
        <v>1530</v>
      </c>
      <c r="D72" s="12">
        <v>2.3919330884077231E-2</v>
      </c>
      <c r="E72" s="7">
        <f>VLOOKUP($B72,'Statewide Housing Targets'!$A:$T,15,FALSE)*$D72</f>
        <v>10.286972646597871</v>
      </c>
      <c r="F72" s="7">
        <f>VLOOKUP($B72,'Statewide Housing Targets'!$A:$T,16,FALSE)*$D72</f>
        <v>12.632727439682103</v>
      </c>
      <c r="G72" s="7">
        <f>VLOOKUP($B72,'Statewide Housing Targets'!$A:$T,17,FALSE)*$D72</f>
        <v>14.97848223276633</v>
      </c>
      <c r="H72" s="7">
        <f>VLOOKUP($B72,'Statewide Housing Targets'!$A:$T,18,FALSE)*$D72</f>
        <v>17.324237025850564</v>
      </c>
      <c r="I72" s="7">
        <f>VLOOKUP($B72,'Statewide Housing Targets'!$A:$T,19,FALSE)*$D72</f>
        <v>19.669991818934793</v>
      </c>
      <c r="J72" s="7">
        <f t="shared" si="0"/>
        <v>75</v>
      </c>
    </row>
    <row r="73" spans="1:10" ht="14.25" customHeight="1">
      <c r="A73" s="6" t="s">
        <v>116</v>
      </c>
      <c r="B73" s="6" t="s">
        <v>29</v>
      </c>
      <c r="C73" s="7">
        <v>19996</v>
      </c>
      <c r="D73" s="12">
        <v>0.31260845775033219</v>
      </c>
      <c r="E73" s="7">
        <f>VLOOKUP($B73,'Statewide Housing Targets'!$A:$T,15,FALSE)*$D73</f>
        <v>134.44333662834708</v>
      </c>
      <c r="F73" s="7">
        <f>VLOOKUP($B73,'Statewide Housing Targets'!$A:$T,16,FALSE)*$D73</f>
        <v>165.10066528358385</v>
      </c>
      <c r="G73" s="7">
        <f>VLOOKUP($B73,'Statewide Housing Targets'!$A:$T,17,FALSE)*$D73</f>
        <v>195.75799393882059</v>
      </c>
      <c r="H73" s="7">
        <f>VLOOKUP($B73,'Statewide Housing Targets'!$A:$T,18,FALSE)*$D73</f>
        <v>226.41532259405741</v>
      </c>
      <c r="I73" s="7">
        <f>VLOOKUP($B73,'Statewide Housing Targets'!$A:$T,19,FALSE)*$D73</f>
        <v>257.07265124929415</v>
      </c>
      <c r="J73" s="7">
        <f t="shared" si="0"/>
        <v>978</v>
      </c>
    </row>
    <row r="74" spans="1:10" ht="14.25" customHeight="1">
      <c r="A74" s="6" t="s">
        <v>117</v>
      </c>
      <c r="B74" s="6" t="s">
        <v>29</v>
      </c>
      <c r="C74" s="7">
        <v>916</v>
      </c>
      <c r="D74" s="12">
        <v>1.4320331431251465E-2</v>
      </c>
      <c r="E74" s="7">
        <f>VLOOKUP($B74,'Statewide Housing Targets'!$A:$T,15,FALSE)*$D74</f>
        <v>6.1587365648912744</v>
      </c>
      <c r="F74" s="7">
        <f>VLOOKUP($B74,'Statewide Housing Targets'!$A:$T,16,FALSE)*$D74</f>
        <v>7.5631230946070618</v>
      </c>
      <c r="G74" s="7">
        <f>VLOOKUP($B74,'Statewide Housing Targets'!$A:$T,17,FALSE)*$D74</f>
        <v>8.9675096243228491</v>
      </c>
      <c r="H74" s="7">
        <f>VLOOKUP($B74,'Statewide Housing Targets'!$A:$T,18,FALSE)*$D74</f>
        <v>10.371896154038637</v>
      </c>
      <c r="I74" s="7">
        <f>VLOOKUP($B74,'Statewide Housing Targets'!$A:$T,19,FALSE)*$D74</f>
        <v>11.776282683754424</v>
      </c>
      <c r="J74" s="7">
        <f t="shared" si="0"/>
        <v>45</v>
      </c>
    </row>
    <row r="75" spans="1:10" ht="14.25" customHeight="1">
      <c r="A75" s="6" t="s">
        <v>118</v>
      </c>
      <c r="B75" s="6" t="s">
        <v>29</v>
      </c>
      <c r="C75" s="7">
        <v>1152</v>
      </c>
      <c r="D75" s="12">
        <v>1.8009849136246384E-2</v>
      </c>
      <c r="E75" s="7">
        <f>VLOOKUP($B75,'Statewide Housing Targets'!$A:$T,15,FALSE)*$D75</f>
        <v>7.7454852868501609</v>
      </c>
      <c r="F75" s="7">
        <f>VLOOKUP($B75,'Statewide Housing Targets'!$A:$T,16,FALSE)*$D75</f>
        <v>9.5117006604665235</v>
      </c>
      <c r="G75" s="7">
        <f>VLOOKUP($B75,'Statewide Housing Targets'!$A:$T,17,FALSE)*$D75</f>
        <v>11.277916034082883</v>
      </c>
      <c r="H75" s="7">
        <f>VLOOKUP($B75,'Statewide Housing Targets'!$A:$T,18,FALSE)*$D75</f>
        <v>13.044131407699247</v>
      </c>
      <c r="I75" s="7">
        <f>VLOOKUP($B75,'Statewide Housing Targets'!$A:$T,19,FALSE)*$D75</f>
        <v>14.810346781315607</v>
      </c>
      <c r="J75" s="7">
        <f t="shared" si="0"/>
        <v>57</v>
      </c>
    </row>
    <row r="76" spans="1:10" ht="14.25" customHeight="1">
      <c r="A76" s="6" t="s">
        <v>119</v>
      </c>
      <c r="B76" s="6" t="s">
        <v>29</v>
      </c>
      <c r="C76" s="7">
        <v>1128</v>
      </c>
      <c r="D76" s="12">
        <v>1.763464394590792E-2</v>
      </c>
      <c r="E76" s="7">
        <f>VLOOKUP($B76,'Statewide Housing Targets'!$A:$T,15,FALSE)*$D76</f>
        <v>7.5841210100407839</v>
      </c>
      <c r="F76" s="7">
        <f>VLOOKUP($B76,'Statewide Housing Targets'!$A:$T,16,FALSE)*$D76</f>
        <v>9.3135402300401395</v>
      </c>
      <c r="G76" s="7">
        <f>VLOOKUP($B76,'Statewide Housing Targets'!$A:$T,17,FALSE)*$D76</f>
        <v>11.042959450039492</v>
      </c>
      <c r="H76" s="7">
        <f>VLOOKUP($B76,'Statewide Housing Targets'!$A:$T,18,FALSE)*$D76</f>
        <v>12.772378670038847</v>
      </c>
      <c r="I76" s="7">
        <f>VLOOKUP($B76,'Statewide Housing Targets'!$A:$T,19,FALSE)*$D76</f>
        <v>14.501797890038201</v>
      </c>
      <c r="J76" s="7">
        <f t="shared" si="0"/>
        <v>56</v>
      </c>
    </row>
    <row r="77" spans="1:10" ht="14.25" customHeight="1">
      <c r="A77" s="18" t="s">
        <v>120</v>
      </c>
      <c r="B77" s="18" t="s">
        <v>29</v>
      </c>
      <c r="C77" s="16">
        <f>VLOOKUP(B77,'2025 Housing Stock Estimate'!A:C,3,FALSE)-SUM(C72:C76)</f>
        <v>39243</v>
      </c>
      <c r="D77" s="17">
        <f>1-SUM(D72:D76)</f>
        <v>0.61350738685218487</v>
      </c>
      <c r="E77" s="16">
        <f>VLOOKUP($B77,'Statewide Housing Targets'!$A:$T,15,FALSE)*$D77</f>
        <v>263.85076311793483</v>
      </c>
      <c r="F77" s="16">
        <f>VLOOKUP($B77,'Statewide Housing Targets'!$A:$T,16,FALSE)*$D77</f>
        <v>324.01707380094433</v>
      </c>
      <c r="G77" s="16">
        <f>VLOOKUP($B77,'Statewide Housing Targets'!$A:$T,17,FALSE)*$D77</f>
        <v>384.18338448395372</v>
      </c>
      <c r="H77" s="16">
        <f>VLOOKUP($B77,'Statewide Housing Targets'!$A:$T,18,FALSE)*$D77</f>
        <v>444.34969516696322</v>
      </c>
      <c r="I77" s="16">
        <f>VLOOKUP($B77,'Statewide Housing Targets'!$A:$T,19,FALSE)*$D77</f>
        <v>504.51600584997266</v>
      </c>
      <c r="J77" s="16">
        <f t="shared" si="0"/>
        <v>1921</v>
      </c>
    </row>
    <row r="78" spans="1:10" ht="14.25" customHeight="1">
      <c r="A78" s="6" t="s">
        <v>121</v>
      </c>
      <c r="B78" s="6" t="s">
        <v>30</v>
      </c>
      <c r="C78" s="7">
        <v>1994</v>
      </c>
      <c r="D78" s="12">
        <v>4.5395560614684118E-2</v>
      </c>
      <c r="E78" s="7">
        <f>VLOOKUP($B78,'Statewide Housing Targets'!$A:$T,15,FALSE)*$D78</f>
        <v>19.262225724754391</v>
      </c>
      <c r="F78" s="7">
        <f>VLOOKUP($B78,'Statewide Housing Targets'!$A:$T,16,FALSE)*$D78</f>
        <v>25.722903356167862</v>
      </c>
      <c r="G78" s="7">
        <f>VLOOKUP($B78,'Statewide Housing Targets'!$A:$T,17,FALSE)*$D78</f>
        <v>32.18358098758133</v>
      </c>
      <c r="H78" s="7">
        <f>VLOOKUP($B78,'Statewide Housing Targets'!$A:$T,18,FALSE)*$D78</f>
        <v>38.644258618994805</v>
      </c>
      <c r="I78" s="7">
        <f>VLOOKUP($B78,'Statewide Housing Targets'!$A:$T,19,FALSE)*$D78</f>
        <v>45.104936250408272</v>
      </c>
      <c r="J78" s="7">
        <f t="shared" si="0"/>
        <v>161</v>
      </c>
    </row>
    <row r="79" spans="1:10" ht="14.25" customHeight="1">
      <c r="A79" s="6" t="s">
        <v>122</v>
      </c>
      <c r="B79" s="6" t="s">
        <v>30</v>
      </c>
      <c r="C79" s="7">
        <v>2178</v>
      </c>
      <c r="D79" s="12">
        <v>4.9584519066590782E-2</v>
      </c>
      <c r="E79" s="7">
        <f>VLOOKUP($B79,'Statewide Housing Targets'!$A:$T,15,FALSE)*$D79</f>
        <v>21.039682862846075</v>
      </c>
      <c r="F79" s="7">
        <f>VLOOKUP($B79,'Statewide Housing Targets'!$A:$T,16,FALSE)*$D79</f>
        <v>28.096531348913544</v>
      </c>
      <c r="G79" s="7">
        <f>VLOOKUP($B79,'Statewide Housing Targets'!$A:$T,17,FALSE)*$D79</f>
        <v>35.153379834981017</v>
      </c>
      <c r="H79" s="7">
        <f>VLOOKUP($B79,'Statewide Housing Targets'!$A:$T,18,FALSE)*$D79</f>
        <v>42.21022832104849</v>
      </c>
      <c r="I79" s="7">
        <f>VLOOKUP($B79,'Statewide Housing Targets'!$A:$T,19,FALSE)*$D79</f>
        <v>49.267076807115963</v>
      </c>
      <c r="J79" s="7">
        <f t="shared" si="0"/>
        <v>175</v>
      </c>
    </row>
    <row r="80" spans="1:10" ht="14.25" customHeight="1">
      <c r="A80" s="6" t="s">
        <v>123</v>
      </c>
      <c r="B80" s="6" t="s">
        <v>30</v>
      </c>
      <c r="C80" s="7">
        <v>513</v>
      </c>
      <c r="D80" s="12">
        <v>1.167899829254411E-2</v>
      </c>
      <c r="E80" s="7">
        <f>VLOOKUP($B80,'Statewide Housing Targets'!$A:$T,15,FALSE)*$D80</f>
        <v>4.9556277817447363</v>
      </c>
      <c r="F80" s="7">
        <f>VLOOKUP($B80,'Statewide Housing Targets'!$A:$T,16,FALSE)*$D80</f>
        <v>6.6177780449920336</v>
      </c>
      <c r="G80" s="7">
        <f>VLOOKUP($B80,'Statewide Housing Targets'!$A:$T,17,FALSE)*$D80</f>
        <v>8.2799283082393309</v>
      </c>
      <c r="H80" s="7">
        <f>VLOOKUP($B80,'Statewide Housing Targets'!$A:$T,18,FALSE)*$D80</f>
        <v>9.9420785714866273</v>
      </c>
      <c r="I80" s="7">
        <f>VLOOKUP($B80,'Statewide Housing Targets'!$A:$T,19,FALSE)*$D80</f>
        <v>11.604228834733926</v>
      </c>
      <c r="J80" s="7">
        <f t="shared" si="0"/>
        <v>42</v>
      </c>
    </row>
    <row r="81" spans="1:12" ht="14.25" customHeight="1">
      <c r="A81" s="6" t="s">
        <v>124</v>
      </c>
      <c r="B81" s="6" t="s">
        <v>30</v>
      </c>
      <c r="C81" s="7">
        <v>997</v>
      </c>
      <c r="D81" s="12">
        <v>2.2697780307342059E-2</v>
      </c>
      <c r="E81" s="7">
        <f>VLOOKUP($B81,'Statewide Housing Targets'!$A:$T,15,FALSE)*$D81</f>
        <v>9.6311128623771953</v>
      </c>
      <c r="F81" s="7">
        <f>VLOOKUP($B81,'Statewide Housing Targets'!$A:$T,16,FALSE)*$D81</f>
        <v>12.861451678083931</v>
      </c>
      <c r="G81" s="7">
        <f>VLOOKUP($B81,'Statewide Housing Targets'!$A:$T,17,FALSE)*$D81</f>
        <v>16.091790493790665</v>
      </c>
      <c r="H81" s="7">
        <f>VLOOKUP($B81,'Statewide Housing Targets'!$A:$T,18,FALSE)*$D81</f>
        <v>19.322129309497402</v>
      </c>
      <c r="I81" s="7">
        <f>VLOOKUP($B81,'Statewide Housing Targets'!$A:$T,19,FALSE)*$D81</f>
        <v>22.552468125204136</v>
      </c>
      <c r="J81" s="7">
        <f t="shared" si="0"/>
        <v>81</v>
      </c>
    </row>
    <row r="82" spans="1:12" ht="14.25" customHeight="1">
      <c r="A82" s="6" t="s">
        <v>125</v>
      </c>
      <c r="B82" s="6" t="s">
        <v>30</v>
      </c>
      <c r="C82" s="7">
        <v>14601</v>
      </c>
      <c r="D82" s="12">
        <v>0.33240751280591918</v>
      </c>
      <c r="E82" s="7">
        <f>VLOOKUP($B82,'Statewide Housing Targets'!$A:$T,15,FALSE)*$D82</f>
        <v>141.04701996345983</v>
      </c>
      <c r="F82" s="7">
        <f>VLOOKUP($B82,'Statewide Housing Targets'!$A:$T,16,FALSE)*$D82</f>
        <v>188.35512131565045</v>
      </c>
      <c r="G82" s="7">
        <f>VLOOKUP($B82,'Statewide Housing Targets'!$A:$T,17,FALSE)*$D82</f>
        <v>235.66322266784107</v>
      </c>
      <c r="H82" s="7">
        <f>VLOOKUP($B82,'Statewide Housing Targets'!$A:$T,18,FALSE)*$D82</f>
        <v>282.97132402003166</v>
      </c>
      <c r="I82" s="7">
        <f>VLOOKUP($B82,'Statewide Housing Targets'!$A:$T,19,FALSE)*$D82</f>
        <v>330.27942537222231</v>
      </c>
      <c r="J82" s="7">
        <f t="shared" si="0"/>
        <v>1178</v>
      </c>
      <c r="L82" s="12"/>
    </row>
    <row r="83" spans="1:12" ht="14.25" customHeight="1">
      <c r="A83" s="6" t="s">
        <v>126</v>
      </c>
      <c r="B83" s="6" t="s">
        <v>30</v>
      </c>
      <c r="C83" s="7">
        <v>503</v>
      </c>
      <c r="D83" s="12">
        <v>1.14513375071144E-2</v>
      </c>
      <c r="E83" s="7">
        <f>VLOOKUP($B83,'Statewide Housing Targets'!$A:$T,15,FALSE)*$D83</f>
        <v>4.8590268503267104</v>
      </c>
      <c r="F83" s="7">
        <f>VLOOKUP($B83,'Statewide Housing Targets'!$A:$T,16,FALSE)*$D83</f>
        <v>6.4887765236471591</v>
      </c>
      <c r="G83" s="7">
        <f>VLOOKUP($B83,'Statewide Housing Targets'!$A:$T,17,FALSE)*$D83</f>
        <v>8.1185261969676095</v>
      </c>
      <c r="H83" s="7">
        <f>VLOOKUP($B83,'Statewide Housing Targets'!$A:$T,18,FALSE)*$D83</f>
        <v>9.7482758702880581</v>
      </c>
      <c r="I83" s="7">
        <f>VLOOKUP($B83,'Statewide Housing Targets'!$A:$T,19,FALSE)*$D83</f>
        <v>11.378025543608507</v>
      </c>
      <c r="J83" s="7">
        <f t="shared" si="0"/>
        <v>40</v>
      </c>
    </row>
    <row r="84" spans="1:12" ht="14.25" customHeight="1">
      <c r="A84" s="18" t="s">
        <v>127</v>
      </c>
      <c r="B84" s="18" t="s">
        <v>30</v>
      </c>
      <c r="C84" s="16">
        <f>VLOOKUP(B84,'2025 Housing Stock Estimate'!A:C,3,FALSE)-SUM(C78:C83)</f>
        <v>23139</v>
      </c>
      <c r="D84" s="17">
        <f>1-SUM(D78:D83)</f>
        <v>0.5267842914058054</v>
      </c>
      <c r="E84" s="16">
        <f>VLOOKUP($B84,'Statewide Housing Targets'!$A:$T,15,FALSE)*$D84</f>
        <v>223.52489520817048</v>
      </c>
      <c r="F84" s="16">
        <f>VLOOKUP($B84,'Statewide Housing Targets'!$A:$T,16,FALSE)*$D84</f>
        <v>298.49662023990385</v>
      </c>
      <c r="G84" s="16">
        <f>VLOOKUP($B84,'Statewide Housing Targets'!$A:$T,17,FALSE)*$D84</f>
        <v>373.46834527163719</v>
      </c>
      <c r="H84" s="16">
        <f>VLOOKUP($B84,'Statewide Housing Targets'!$A:$T,18,FALSE)*$D84</f>
        <v>448.44007030337053</v>
      </c>
      <c r="I84" s="16">
        <f>VLOOKUP($B84,'Statewide Housing Targets'!$A:$T,19,FALSE)*$D84</f>
        <v>523.41179533510388</v>
      </c>
      <c r="J84" s="16">
        <f t="shared" si="0"/>
        <v>1866</v>
      </c>
    </row>
    <row r="85" spans="1:12" ht="14.25" customHeight="1">
      <c r="A85" s="6" t="s">
        <v>128</v>
      </c>
      <c r="B85" s="6" t="s">
        <v>31</v>
      </c>
      <c r="C85" s="7">
        <v>2007</v>
      </c>
      <c r="D85" s="12">
        <v>3.5468763806662543E-2</v>
      </c>
      <c r="E85" s="7">
        <f>VLOOKUP($B85,'Statewide Housing Targets'!$A:$T,15,FALSE)*$D85</f>
        <v>13.442661482725104</v>
      </c>
      <c r="F85" s="7">
        <f>VLOOKUP($B85,'Statewide Housing Targets'!$A:$T,16,FALSE)*$D85</f>
        <v>13.442661482725104</v>
      </c>
      <c r="G85" s="7">
        <f>VLOOKUP($B85,'Statewide Housing Targets'!$A:$T,17,FALSE)*$D85</f>
        <v>13.442661482725104</v>
      </c>
      <c r="H85" s="7">
        <f>VLOOKUP($B85,'Statewide Housing Targets'!$A:$T,18,FALSE)*$D85</f>
        <v>13.442661482725104</v>
      </c>
      <c r="I85" s="7">
        <f>VLOOKUP($B85,'Statewide Housing Targets'!$A:$T,19,FALSE)*$D85</f>
        <v>13.442661482725104</v>
      </c>
      <c r="J85" s="7">
        <f t="shared" si="0"/>
        <v>65</v>
      </c>
    </row>
    <row r="86" spans="1:12" ht="14.25" customHeight="1">
      <c r="A86" s="6" t="s">
        <v>129</v>
      </c>
      <c r="B86" s="6" t="s">
        <v>31</v>
      </c>
      <c r="C86" s="7">
        <v>29834</v>
      </c>
      <c r="D86" s="12">
        <v>0.52724220199699567</v>
      </c>
      <c r="E86" s="7">
        <f>VLOOKUP($B86,'Statewide Housing Targets'!$A:$T,15,FALSE)*$D86</f>
        <v>199.82479455686135</v>
      </c>
      <c r="F86" s="7">
        <f>VLOOKUP($B86,'Statewide Housing Targets'!$A:$T,16,FALSE)*$D86</f>
        <v>199.82479455686135</v>
      </c>
      <c r="G86" s="7">
        <f>VLOOKUP($B86,'Statewide Housing Targets'!$A:$T,17,FALSE)*$D86</f>
        <v>199.82479455686135</v>
      </c>
      <c r="H86" s="7">
        <f>VLOOKUP($B86,'Statewide Housing Targets'!$A:$T,18,FALSE)*$D86</f>
        <v>199.82479455686135</v>
      </c>
      <c r="I86" s="7">
        <f>VLOOKUP($B86,'Statewide Housing Targets'!$A:$T,19,FALSE)*$D86</f>
        <v>199.82479455686135</v>
      </c>
      <c r="J86" s="7">
        <f t="shared" si="0"/>
        <v>1000</v>
      </c>
    </row>
    <row r="87" spans="1:12" ht="14.25" customHeight="1">
      <c r="A87" s="6" t="s">
        <v>130</v>
      </c>
      <c r="B87" s="6" t="s">
        <v>31</v>
      </c>
      <c r="C87" s="7">
        <v>2041</v>
      </c>
      <c r="D87" s="12">
        <v>3.6069629760537243E-2</v>
      </c>
      <c r="E87" s="7">
        <f>VLOOKUP($B87,'Statewide Housing Targets'!$A:$T,15,FALSE)*$D87</f>
        <v>13.670389679243614</v>
      </c>
      <c r="F87" s="7">
        <f>VLOOKUP($B87,'Statewide Housing Targets'!$A:$T,16,FALSE)*$D87</f>
        <v>13.670389679243614</v>
      </c>
      <c r="G87" s="7">
        <f>VLOOKUP($B87,'Statewide Housing Targets'!$A:$T,17,FALSE)*$D87</f>
        <v>13.670389679243614</v>
      </c>
      <c r="H87" s="7">
        <f>VLOOKUP($B87,'Statewide Housing Targets'!$A:$T,18,FALSE)*$D87</f>
        <v>13.670389679243614</v>
      </c>
      <c r="I87" s="7">
        <f>VLOOKUP($B87,'Statewide Housing Targets'!$A:$T,19,FALSE)*$D87</f>
        <v>13.670389679243614</v>
      </c>
      <c r="J87" s="7">
        <f t="shared" si="0"/>
        <v>70</v>
      </c>
    </row>
    <row r="88" spans="1:12" ht="14.25" customHeight="1">
      <c r="A88" s="6" t="s">
        <v>131</v>
      </c>
      <c r="B88" s="6" t="s">
        <v>31</v>
      </c>
      <c r="C88" s="7">
        <v>1031</v>
      </c>
      <c r="D88" s="12">
        <v>1.8220376424847574E-2</v>
      </c>
      <c r="E88" s="7">
        <f>VLOOKUP($B88,'Statewide Housing Targets'!$A:$T,15,FALSE)*$D88</f>
        <v>6.9055226650172301</v>
      </c>
      <c r="F88" s="7">
        <f>VLOOKUP($B88,'Statewide Housing Targets'!$A:$T,16,FALSE)*$D88</f>
        <v>6.9055226650172301</v>
      </c>
      <c r="G88" s="7">
        <f>VLOOKUP($B88,'Statewide Housing Targets'!$A:$T,17,FALSE)*$D88</f>
        <v>6.9055226650172301</v>
      </c>
      <c r="H88" s="7">
        <f>VLOOKUP($B88,'Statewide Housing Targets'!$A:$T,18,FALSE)*$D88</f>
        <v>6.9055226650172301</v>
      </c>
      <c r="I88" s="7">
        <f>VLOOKUP($B88,'Statewide Housing Targets'!$A:$T,19,FALSE)*$D88</f>
        <v>6.9055226650172301</v>
      </c>
      <c r="J88" s="7">
        <f t="shared" si="0"/>
        <v>35</v>
      </c>
    </row>
    <row r="89" spans="1:12" ht="14.25" customHeight="1">
      <c r="A89" s="18" t="s">
        <v>132</v>
      </c>
      <c r="B89" s="18" t="s">
        <v>31</v>
      </c>
      <c r="C89" s="19">
        <f>VLOOKUP(B89,'2025 Housing Stock Estimate'!A:C,3,FALSE)-SUM(C85:C88)</f>
        <v>21672</v>
      </c>
      <c r="D89" s="20">
        <f>1-SUM(D85:D88)</f>
        <v>0.38299902801095698</v>
      </c>
      <c r="E89" s="16">
        <f>VLOOKUP($B89,'Statewide Housing Targets'!$A:$T,15,FALSE)*$D89</f>
        <v>145.15663161615271</v>
      </c>
      <c r="F89" s="16">
        <f>VLOOKUP($B89,'Statewide Housing Targets'!$A:$T,16,FALSE)*$D89</f>
        <v>145.15663161615271</v>
      </c>
      <c r="G89" s="16">
        <f>VLOOKUP($B89,'Statewide Housing Targets'!$A:$T,17,FALSE)*$D89</f>
        <v>145.15663161615271</v>
      </c>
      <c r="H89" s="16">
        <f>VLOOKUP($B89,'Statewide Housing Targets'!$A:$T,18,FALSE)*$D89</f>
        <v>145.15663161615271</v>
      </c>
      <c r="I89" s="16">
        <f>VLOOKUP($B89,'Statewide Housing Targets'!$A:$T,19,FALSE)*$D89</f>
        <v>145.15663161615271</v>
      </c>
      <c r="J89" s="16">
        <f t="shared" si="0"/>
        <v>725</v>
      </c>
    </row>
    <row r="90" spans="1:12" ht="14.25" customHeight="1">
      <c r="I90" s="21"/>
      <c r="J90" s="21"/>
    </row>
    <row r="91" spans="1:12" ht="14.25" customHeight="1">
      <c r="I91" s="21"/>
      <c r="J91" s="21"/>
    </row>
    <row r="92" spans="1:12" ht="14.25" customHeight="1">
      <c r="A92" s="9" t="s">
        <v>133</v>
      </c>
      <c r="I92" s="21"/>
      <c r="J92" s="21"/>
    </row>
    <row r="93" spans="1:12" ht="41.4">
      <c r="A93" s="6" t="s">
        <v>42</v>
      </c>
      <c r="B93" s="6" t="s">
        <v>43</v>
      </c>
      <c r="C93" s="1" t="s">
        <v>134</v>
      </c>
      <c r="D93" s="22" t="s">
        <v>44</v>
      </c>
      <c r="I93" s="21"/>
      <c r="J93" s="21"/>
    </row>
    <row r="94" spans="1:12" ht="14.25" customHeight="1">
      <c r="A94" s="6" t="s">
        <v>135</v>
      </c>
      <c r="B94" s="6" t="s">
        <v>9</v>
      </c>
      <c r="C94" s="7">
        <v>480</v>
      </c>
      <c r="D94" s="23">
        <v>1.462968607131972E-2</v>
      </c>
      <c r="I94" s="21"/>
      <c r="J94" s="21"/>
    </row>
    <row r="95" spans="1:12" ht="14.25" customHeight="1">
      <c r="A95" s="6" t="s">
        <v>136</v>
      </c>
      <c r="B95" s="6" t="s">
        <v>13</v>
      </c>
      <c r="C95" s="7">
        <v>90</v>
      </c>
      <c r="D95" s="23">
        <v>6.6587747854394792E-3</v>
      </c>
      <c r="I95" s="21"/>
      <c r="J95" s="21"/>
    </row>
    <row r="96" spans="1:12" ht="14.25" customHeight="1">
      <c r="A96" s="6" t="s">
        <v>137</v>
      </c>
      <c r="B96" s="6" t="s">
        <v>13</v>
      </c>
      <c r="C96" s="7">
        <v>50</v>
      </c>
      <c r="D96" s="23">
        <v>3.6993193252441549E-3</v>
      </c>
      <c r="I96" s="21"/>
      <c r="J96" s="21"/>
    </row>
    <row r="97" spans="1:10" ht="14.25" customHeight="1">
      <c r="A97" s="6" t="s">
        <v>138</v>
      </c>
      <c r="B97" s="6" t="s">
        <v>13</v>
      </c>
      <c r="C97" s="7">
        <v>81</v>
      </c>
      <c r="D97" s="23">
        <v>5.9928973068955312E-3</v>
      </c>
      <c r="I97" s="21"/>
      <c r="J97" s="21"/>
    </row>
    <row r="98" spans="1:10" ht="14.25" customHeight="1">
      <c r="A98" s="6" t="s">
        <v>139</v>
      </c>
      <c r="B98" s="6" t="s">
        <v>13</v>
      </c>
      <c r="C98" s="7">
        <v>43</v>
      </c>
      <c r="D98" s="23">
        <v>3.1814146197099735E-3</v>
      </c>
      <c r="I98" s="21"/>
      <c r="J98" s="21"/>
    </row>
    <row r="99" spans="1:10" ht="14.25" customHeight="1">
      <c r="A99" s="6" t="s">
        <v>140</v>
      </c>
      <c r="B99" s="6" t="s">
        <v>13</v>
      </c>
      <c r="C99" s="7">
        <v>308</v>
      </c>
      <c r="D99" s="23">
        <v>2.2787807043503996E-2</v>
      </c>
      <c r="I99" s="21"/>
      <c r="J99" s="21"/>
    </row>
    <row r="100" spans="1:10" ht="14.25" customHeight="1">
      <c r="A100" s="6" t="s">
        <v>141</v>
      </c>
      <c r="B100" s="6" t="s">
        <v>13</v>
      </c>
      <c r="C100" s="7">
        <v>21</v>
      </c>
      <c r="D100" s="23">
        <v>1.5537141166025452E-3</v>
      </c>
      <c r="I100" s="21"/>
      <c r="J100" s="21"/>
    </row>
    <row r="101" spans="1:10" ht="14.25" customHeight="1">
      <c r="A101" s="6" t="s">
        <v>142</v>
      </c>
      <c r="B101" s="6" t="s">
        <v>14</v>
      </c>
      <c r="C101" s="7">
        <v>482</v>
      </c>
      <c r="D101" s="23">
        <v>7.2845980624782749E-3</v>
      </c>
      <c r="I101" s="21"/>
      <c r="J101" s="21"/>
    </row>
    <row r="102" spans="1:10" ht="14.25" customHeight="1">
      <c r="A102" s="6" t="s">
        <v>143</v>
      </c>
      <c r="B102" s="6" t="s">
        <v>15</v>
      </c>
      <c r="C102" s="7">
        <v>409</v>
      </c>
      <c r="D102" s="23">
        <v>9.2619850993002559E-3</v>
      </c>
      <c r="I102" s="21"/>
      <c r="J102" s="21"/>
    </row>
    <row r="103" spans="1:10" ht="14.25" customHeight="1">
      <c r="A103" s="6" t="s">
        <v>144</v>
      </c>
      <c r="B103" s="6" t="s">
        <v>15</v>
      </c>
      <c r="C103" s="7">
        <v>451</v>
      </c>
      <c r="D103" s="23">
        <v>1.0213093593604927E-2</v>
      </c>
      <c r="I103" s="21"/>
      <c r="J103" s="21"/>
    </row>
    <row r="104" spans="1:10" ht="14.25" customHeight="1">
      <c r="A104" s="6" t="s">
        <v>145</v>
      </c>
      <c r="B104" s="6" t="s">
        <v>15</v>
      </c>
      <c r="C104" s="7">
        <v>444</v>
      </c>
      <c r="D104" s="23">
        <v>1.0054575511220815E-2</v>
      </c>
      <c r="I104" s="21"/>
      <c r="J104" s="21"/>
    </row>
    <row r="105" spans="1:10" ht="14.25" customHeight="1">
      <c r="A105" s="6" t="s">
        <v>146</v>
      </c>
      <c r="B105" s="6" t="s">
        <v>17</v>
      </c>
      <c r="C105" s="7">
        <v>87</v>
      </c>
      <c r="D105" s="23">
        <v>5.299707602339181E-3</v>
      </c>
      <c r="I105" s="21"/>
      <c r="J105" s="21"/>
    </row>
    <row r="106" spans="1:10" ht="14.25" customHeight="1">
      <c r="A106" s="6" t="s">
        <v>147</v>
      </c>
      <c r="B106" s="6" t="s">
        <v>17</v>
      </c>
      <c r="C106" s="7">
        <v>157</v>
      </c>
      <c r="D106" s="23">
        <v>9.5638401559454186E-3</v>
      </c>
      <c r="I106" s="21"/>
      <c r="J106" s="21"/>
    </row>
    <row r="107" spans="1:10" ht="14.25" customHeight="1">
      <c r="A107" s="6" t="s">
        <v>148</v>
      </c>
      <c r="B107" s="6" t="s">
        <v>17</v>
      </c>
      <c r="C107" s="7">
        <v>269</v>
      </c>
      <c r="D107" s="23">
        <v>1.63864522417154E-2</v>
      </c>
      <c r="I107" s="21"/>
      <c r="J107" s="21"/>
    </row>
    <row r="108" spans="1:10" ht="14.25" customHeight="1">
      <c r="A108" s="6" t="s">
        <v>149</v>
      </c>
      <c r="B108" s="6" t="s">
        <v>17</v>
      </c>
      <c r="C108" s="7">
        <v>129</v>
      </c>
      <c r="D108" s="23">
        <v>7.8581871345029235E-3</v>
      </c>
      <c r="I108" s="21"/>
      <c r="J108" s="21"/>
    </row>
    <row r="109" spans="1:10" ht="14.25" customHeight="1">
      <c r="A109" s="6" t="s">
        <v>150</v>
      </c>
      <c r="B109" s="6" t="s">
        <v>18</v>
      </c>
      <c r="C109" s="7">
        <v>69</v>
      </c>
      <c r="D109" s="23">
        <v>6.4800901577761083E-4</v>
      </c>
      <c r="I109" s="21"/>
      <c r="J109" s="21"/>
    </row>
    <row r="110" spans="1:10" ht="14.25" customHeight="1">
      <c r="A110" s="6" t="s">
        <v>151</v>
      </c>
      <c r="B110" s="6" t="s">
        <v>18</v>
      </c>
      <c r="C110" s="7">
        <v>478</v>
      </c>
      <c r="D110" s="23">
        <v>4.4891059353869269E-3</v>
      </c>
      <c r="I110" s="21"/>
      <c r="J110" s="21"/>
    </row>
    <row r="111" spans="1:10" ht="14.25" customHeight="1">
      <c r="A111" s="6" t="s">
        <v>152</v>
      </c>
      <c r="B111" s="6" t="s">
        <v>18</v>
      </c>
      <c r="C111" s="7">
        <v>463</v>
      </c>
      <c r="D111" s="23">
        <v>4.3482344102178817E-3</v>
      </c>
      <c r="I111" s="21"/>
      <c r="J111" s="21"/>
    </row>
    <row r="112" spans="1:10" ht="14.25" customHeight="1">
      <c r="A112" s="6" t="s">
        <v>153</v>
      </c>
      <c r="B112" s="6" t="s">
        <v>19</v>
      </c>
      <c r="C112" s="7">
        <v>206</v>
      </c>
      <c r="D112" s="23">
        <v>1.109495341196747E-2</v>
      </c>
      <c r="I112" s="21"/>
      <c r="J112" s="21"/>
    </row>
    <row r="113" spans="1:10" ht="14.25" customHeight="1">
      <c r="A113" s="6" t="s">
        <v>154</v>
      </c>
      <c r="B113" s="6" t="s">
        <v>19</v>
      </c>
      <c r="C113" s="7">
        <v>232</v>
      </c>
      <c r="D113" s="23">
        <v>1.2495287337749772E-2</v>
      </c>
      <c r="I113" s="21"/>
      <c r="J113" s="21"/>
    </row>
    <row r="114" spans="1:10" ht="14.25" customHeight="1">
      <c r="A114" s="6" t="s">
        <v>155</v>
      </c>
      <c r="B114" s="6" t="s">
        <v>19</v>
      </c>
      <c r="C114" s="7">
        <v>466</v>
      </c>
      <c r="D114" s="23">
        <v>2.5098292669790488E-2</v>
      </c>
      <c r="I114" s="21"/>
      <c r="J114" s="21"/>
    </row>
    <row r="115" spans="1:10" ht="14.25" customHeight="1">
      <c r="A115" s="6" t="s">
        <v>156</v>
      </c>
      <c r="B115" s="6" t="s">
        <v>19</v>
      </c>
      <c r="C115" s="7">
        <v>225</v>
      </c>
      <c r="D115" s="23">
        <v>1.2118274357731459E-2</v>
      </c>
      <c r="I115" s="21"/>
      <c r="J115" s="21"/>
    </row>
    <row r="116" spans="1:10" ht="14.25" customHeight="1">
      <c r="A116" s="6" t="s">
        <v>157</v>
      </c>
      <c r="B116" s="6" t="s">
        <v>22</v>
      </c>
      <c r="C116" s="7">
        <v>271</v>
      </c>
      <c r="D116" s="23">
        <v>2.6244431532055006E-2</v>
      </c>
      <c r="I116" s="21"/>
      <c r="J116" s="21"/>
    </row>
    <row r="117" spans="1:10" ht="14.25" customHeight="1">
      <c r="A117" s="6" t="s">
        <v>158</v>
      </c>
      <c r="B117" s="6" t="s">
        <v>22</v>
      </c>
      <c r="C117" s="7">
        <v>355</v>
      </c>
      <c r="D117" s="23">
        <v>3.4379236877784235E-2</v>
      </c>
      <c r="I117" s="21"/>
      <c r="J117" s="21"/>
    </row>
    <row r="118" spans="1:10" ht="14.25" customHeight="1">
      <c r="A118" s="6" t="s">
        <v>159</v>
      </c>
      <c r="B118" s="6" t="s">
        <v>22</v>
      </c>
      <c r="C118" s="7">
        <v>264</v>
      </c>
      <c r="D118" s="23">
        <v>2.5566531086577571E-2</v>
      </c>
      <c r="I118" s="21"/>
      <c r="J118" s="21"/>
    </row>
    <row r="119" spans="1:10" ht="14.25" customHeight="1">
      <c r="A119" s="6" t="s">
        <v>160</v>
      </c>
      <c r="B119" s="6" t="s">
        <v>23</v>
      </c>
      <c r="C119" s="7">
        <v>70</v>
      </c>
      <c r="D119" s="23">
        <v>1.7278532410824261E-4</v>
      </c>
      <c r="I119" s="21"/>
      <c r="J119" s="21"/>
    </row>
    <row r="120" spans="1:10" ht="14.25" customHeight="1">
      <c r="A120" s="6" t="s">
        <v>161</v>
      </c>
      <c r="B120" s="6" t="s">
        <v>23</v>
      </c>
      <c r="C120" s="7">
        <v>52</v>
      </c>
      <c r="D120" s="23">
        <v>1.2835481219469451E-4</v>
      </c>
      <c r="I120" s="21"/>
      <c r="J120" s="21"/>
    </row>
    <row r="121" spans="1:10" ht="14.25" customHeight="1">
      <c r="A121" s="6" t="s">
        <v>162</v>
      </c>
      <c r="B121" s="6" t="s">
        <v>23</v>
      </c>
      <c r="C121" s="7">
        <v>243</v>
      </c>
      <c r="D121" s="23">
        <v>5.9981191083289935E-4</v>
      </c>
      <c r="I121" s="21"/>
      <c r="J121" s="21"/>
    </row>
    <row r="122" spans="1:10" ht="14.25" customHeight="1">
      <c r="A122" s="6" t="s">
        <v>163</v>
      </c>
      <c r="B122" s="6" t="s">
        <v>23</v>
      </c>
      <c r="C122" s="7">
        <v>305</v>
      </c>
      <c r="D122" s="23">
        <v>7.5285034075734281E-4</v>
      </c>
      <c r="I122" s="21"/>
      <c r="J122" s="21"/>
    </row>
    <row r="123" spans="1:10" ht="14.25" customHeight="1">
      <c r="A123" s="6" t="s">
        <v>164</v>
      </c>
      <c r="B123" s="6" t="s">
        <v>25</v>
      </c>
      <c r="C123" s="7">
        <v>88</v>
      </c>
      <c r="D123" s="23">
        <v>4.0547389761784085E-3</v>
      </c>
      <c r="I123" s="21"/>
      <c r="J123" s="21"/>
    </row>
    <row r="124" spans="1:10" ht="14.25" customHeight="1">
      <c r="A124" s="6" t="s">
        <v>165</v>
      </c>
      <c r="B124" s="6" t="s">
        <v>25</v>
      </c>
      <c r="C124" s="7">
        <v>424</v>
      </c>
      <c r="D124" s="23">
        <v>1.9536469612495968E-2</v>
      </c>
      <c r="I124" s="21"/>
      <c r="J124" s="21"/>
    </row>
    <row r="125" spans="1:10" ht="14.25" customHeight="1">
      <c r="A125" s="6" t="s">
        <v>166</v>
      </c>
      <c r="B125" s="6" t="s">
        <v>25</v>
      </c>
      <c r="C125" s="7">
        <v>14</v>
      </c>
      <c r="D125" s="23">
        <v>6.4507210984656501E-4</v>
      </c>
      <c r="I125" s="21"/>
      <c r="J125" s="21"/>
    </row>
    <row r="126" spans="1:10" ht="14.25" customHeight="1">
      <c r="A126" s="6" t="s">
        <v>167</v>
      </c>
      <c r="B126" s="6" t="s">
        <v>25</v>
      </c>
      <c r="C126" s="7">
        <v>57</v>
      </c>
      <c r="D126" s="23">
        <v>2.6263650186610144E-3</v>
      </c>
      <c r="I126" s="21"/>
      <c r="J126" s="21"/>
    </row>
    <row r="127" spans="1:10" ht="14.25" customHeight="1">
      <c r="A127" s="6" t="s">
        <v>168</v>
      </c>
      <c r="B127" s="6" t="s">
        <v>25</v>
      </c>
      <c r="C127" s="7">
        <v>363</v>
      </c>
      <c r="D127" s="23">
        <v>1.6725798276735936E-2</v>
      </c>
      <c r="I127" s="21"/>
      <c r="J127" s="21"/>
    </row>
    <row r="128" spans="1:10" ht="14.25" customHeight="1">
      <c r="A128" s="6" t="s">
        <v>169</v>
      </c>
      <c r="B128" s="6" t="s">
        <v>25</v>
      </c>
      <c r="C128" s="7">
        <v>184</v>
      </c>
      <c r="D128" s="23">
        <v>8.4780905865548539E-3</v>
      </c>
      <c r="I128" s="21"/>
      <c r="J128" s="21"/>
    </row>
    <row r="129" spans="1:10" ht="14.25" customHeight="1">
      <c r="A129" s="6" t="s">
        <v>170</v>
      </c>
      <c r="B129" s="6" t="s">
        <v>25</v>
      </c>
      <c r="C129" s="7">
        <v>22</v>
      </c>
      <c r="D129" s="23">
        <v>1.0136847440446021E-3</v>
      </c>
      <c r="I129" s="21"/>
      <c r="J129" s="21"/>
    </row>
    <row r="130" spans="1:10" ht="14.25" customHeight="1">
      <c r="A130" s="6" t="s">
        <v>171</v>
      </c>
      <c r="B130" s="6" t="s">
        <v>28</v>
      </c>
      <c r="C130" s="7">
        <v>59</v>
      </c>
      <c r="D130" s="23">
        <v>2.999339128666565E-3</v>
      </c>
      <c r="I130" s="21"/>
      <c r="J130" s="21"/>
    </row>
    <row r="131" spans="1:10" ht="14.25" customHeight="1">
      <c r="A131" s="6" t="s">
        <v>172</v>
      </c>
      <c r="B131" s="6" t="s">
        <v>28</v>
      </c>
      <c r="C131" s="7">
        <v>441</v>
      </c>
      <c r="D131" s="23">
        <v>2.241878908037212E-2</v>
      </c>
      <c r="I131" s="21"/>
      <c r="J131" s="21"/>
    </row>
    <row r="132" spans="1:10" ht="14.25" customHeight="1">
      <c r="A132" s="6" t="s">
        <v>173</v>
      </c>
      <c r="B132" s="6" t="s">
        <v>29</v>
      </c>
      <c r="C132" s="7">
        <v>163</v>
      </c>
      <c r="D132" s="23">
        <v>2.5482685843820838E-3</v>
      </c>
      <c r="I132" s="21"/>
      <c r="J132" s="21"/>
    </row>
    <row r="133" spans="1:10" ht="14.25" customHeight="1">
      <c r="A133" s="6" t="s">
        <v>174</v>
      </c>
      <c r="B133" s="6" t="s">
        <v>29</v>
      </c>
      <c r="C133" s="7">
        <v>487</v>
      </c>
      <c r="D133" s="23">
        <v>7.6135386539513796E-3</v>
      </c>
      <c r="I133" s="21"/>
      <c r="J133" s="21"/>
    </row>
    <row r="134" spans="1:10" ht="14.25" customHeight="1">
      <c r="A134" s="6" t="s">
        <v>175</v>
      </c>
      <c r="B134" s="6" t="s">
        <v>29</v>
      </c>
      <c r="C134" s="7">
        <v>414</v>
      </c>
      <c r="D134" s="23">
        <v>6.4722895333385443E-3</v>
      </c>
      <c r="I134" s="21"/>
      <c r="J134" s="21"/>
    </row>
    <row r="135" spans="1:10" ht="14.25" customHeight="1">
      <c r="A135" s="6" t="s">
        <v>176</v>
      </c>
      <c r="B135" s="6" t="s">
        <v>29</v>
      </c>
      <c r="C135" s="7">
        <v>330</v>
      </c>
      <c r="D135" s="23">
        <v>5.1590713671539126E-3</v>
      </c>
      <c r="I135" s="21"/>
      <c r="J135" s="21"/>
    </row>
    <row r="136" spans="1:10" ht="14.25" customHeight="1">
      <c r="A136" s="6" t="s">
        <v>177</v>
      </c>
      <c r="B136" s="6" t="s">
        <v>30</v>
      </c>
      <c r="C136" s="7">
        <v>175</v>
      </c>
      <c r="D136" s="23">
        <v>3.9840637450199202E-3</v>
      </c>
      <c r="I136" s="21"/>
      <c r="J136" s="21"/>
    </row>
    <row r="137" spans="1:10" ht="14.25" customHeight="1">
      <c r="A137" s="6" t="s">
        <v>178</v>
      </c>
      <c r="B137" s="6" t="s">
        <v>30</v>
      </c>
      <c r="C137" s="7">
        <v>332</v>
      </c>
      <c r="D137" s="23">
        <v>7.5583380762663634E-3</v>
      </c>
      <c r="I137" s="21"/>
      <c r="J137" s="21"/>
    </row>
    <row r="138" spans="1:10" ht="14.25" customHeight="1">
      <c r="I138" s="21"/>
      <c r="J138" s="21"/>
    </row>
    <row r="139" spans="1:10" ht="14.25" customHeight="1">
      <c r="I139" s="21"/>
      <c r="J139" s="21"/>
    </row>
    <row r="140" spans="1:10" ht="14.25" customHeight="1">
      <c r="I140" s="21"/>
      <c r="J140" s="21"/>
    </row>
    <row r="141" spans="1:10" ht="14.25" customHeight="1">
      <c r="I141" s="21"/>
      <c r="J141" s="21"/>
    </row>
    <row r="142" spans="1:10" ht="14.25" customHeight="1">
      <c r="I142" s="21"/>
      <c r="J142" s="21"/>
    </row>
    <row r="143" spans="1:10" ht="14.25" customHeight="1">
      <c r="I143" s="21"/>
      <c r="J143" s="21"/>
    </row>
    <row r="144" spans="1:10" ht="14.25" customHeight="1">
      <c r="I144" s="21"/>
      <c r="J144" s="21"/>
    </row>
    <row r="145" spans="9:10" ht="14.25" customHeight="1">
      <c r="I145" s="21"/>
      <c r="J145" s="21"/>
    </row>
    <row r="146" spans="9:10" ht="14.25" customHeight="1">
      <c r="I146" s="21"/>
      <c r="J146" s="21"/>
    </row>
    <row r="147" spans="9:10" ht="14.25" customHeight="1">
      <c r="I147" s="21"/>
      <c r="J147" s="21"/>
    </row>
    <row r="148" spans="9:10" ht="14.25" customHeight="1">
      <c r="I148" s="21"/>
      <c r="J148" s="21"/>
    </row>
    <row r="149" spans="9:10" ht="14.25" customHeight="1">
      <c r="I149" s="21"/>
      <c r="J149" s="21"/>
    </row>
    <row r="150" spans="9:10" ht="14.25" customHeight="1">
      <c r="I150" s="21"/>
      <c r="J150" s="21"/>
    </row>
    <row r="151" spans="9:10" ht="14.25" customHeight="1">
      <c r="I151" s="21"/>
      <c r="J151" s="21"/>
    </row>
    <row r="152" spans="9:10" ht="14.25" customHeight="1">
      <c r="I152" s="21"/>
      <c r="J152" s="21"/>
    </row>
    <row r="153" spans="9:10" ht="14.25" customHeight="1">
      <c r="I153" s="21"/>
      <c r="J153" s="21"/>
    </row>
    <row r="154" spans="9:10" ht="14.25" customHeight="1">
      <c r="I154" s="21"/>
      <c r="J154" s="21"/>
    </row>
    <row r="155" spans="9:10" ht="14.25" customHeight="1">
      <c r="I155" s="21"/>
      <c r="J155" s="21"/>
    </row>
    <row r="156" spans="9:10" ht="14.25" customHeight="1">
      <c r="I156" s="21"/>
      <c r="J156" s="21"/>
    </row>
    <row r="157" spans="9:10" ht="14.25" customHeight="1">
      <c r="I157" s="21"/>
      <c r="J157" s="21"/>
    </row>
    <row r="158" spans="9:10" ht="14.25" customHeight="1">
      <c r="I158" s="21"/>
      <c r="J158" s="21"/>
    </row>
    <row r="159" spans="9:10" ht="14.25" customHeight="1">
      <c r="I159" s="21"/>
      <c r="J159" s="21"/>
    </row>
    <row r="160" spans="9:10" ht="14.25" customHeight="1">
      <c r="I160" s="21"/>
      <c r="J160" s="21"/>
    </row>
    <row r="161" spans="9:10" ht="14.25" customHeight="1">
      <c r="I161" s="21"/>
      <c r="J161" s="21"/>
    </row>
    <row r="162" spans="9:10" ht="14.25" customHeight="1">
      <c r="I162" s="21"/>
      <c r="J162" s="21"/>
    </row>
    <row r="163" spans="9:10" ht="14.25" customHeight="1">
      <c r="I163" s="21"/>
      <c r="J163" s="21"/>
    </row>
    <row r="164" spans="9:10" ht="14.25" customHeight="1">
      <c r="I164" s="21"/>
      <c r="J164" s="21"/>
    </row>
    <row r="165" spans="9:10" ht="14.25" customHeight="1">
      <c r="I165" s="21"/>
      <c r="J165" s="21"/>
    </row>
    <row r="166" spans="9:10" ht="14.25" customHeight="1">
      <c r="I166" s="21"/>
      <c r="J166" s="21"/>
    </row>
    <row r="167" spans="9:10" ht="14.25" customHeight="1">
      <c r="I167" s="21"/>
      <c r="J167" s="21"/>
    </row>
    <row r="168" spans="9:10" ht="14.25" customHeight="1">
      <c r="I168" s="21"/>
      <c r="J168" s="21"/>
    </row>
    <row r="169" spans="9:10" ht="14.25" customHeight="1">
      <c r="I169" s="21"/>
      <c r="J169" s="21"/>
    </row>
    <row r="170" spans="9:10" ht="14.25" customHeight="1">
      <c r="I170" s="21"/>
      <c r="J170" s="21"/>
    </row>
    <row r="171" spans="9:10" ht="14.25" customHeight="1">
      <c r="I171" s="21"/>
      <c r="J171" s="21"/>
    </row>
    <row r="172" spans="9:10" ht="14.25" customHeight="1">
      <c r="I172" s="21"/>
      <c r="J172" s="21"/>
    </row>
    <row r="173" spans="9:10" ht="14.25" customHeight="1">
      <c r="I173" s="21"/>
      <c r="J173" s="21"/>
    </row>
    <row r="174" spans="9:10" ht="14.25" customHeight="1">
      <c r="I174" s="21"/>
      <c r="J174" s="21"/>
    </row>
    <row r="175" spans="9:10" ht="14.25" customHeight="1">
      <c r="I175" s="21"/>
      <c r="J175" s="21"/>
    </row>
    <row r="176" spans="9:10" ht="14.25" customHeight="1">
      <c r="I176" s="21"/>
      <c r="J176" s="21"/>
    </row>
    <row r="177" spans="9:10" ht="14.25" customHeight="1">
      <c r="I177" s="21"/>
      <c r="J177" s="21"/>
    </row>
    <row r="178" spans="9:10" ht="14.25" customHeight="1">
      <c r="I178" s="21"/>
      <c r="J178" s="21"/>
    </row>
    <row r="179" spans="9:10" ht="14.25" customHeight="1">
      <c r="I179" s="21"/>
      <c r="J179" s="21"/>
    </row>
    <row r="180" spans="9:10" ht="14.25" customHeight="1">
      <c r="I180" s="21"/>
      <c r="J180" s="21"/>
    </row>
    <row r="181" spans="9:10" ht="14.25" customHeight="1">
      <c r="I181" s="21"/>
      <c r="J181" s="21"/>
    </row>
    <row r="182" spans="9:10" ht="14.25" customHeight="1">
      <c r="I182" s="21"/>
      <c r="J182" s="21"/>
    </row>
    <row r="183" spans="9:10" ht="14.25" customHeight="1">
      <c r="I183" s="21"/>
      <c r="J183" s="21"/>
    </row>
    <row r="184" spans="9:10" ht="14.25" customHeight="1">
      <c r="I184" s="21"/>
      <c r="J184" s="21"/>
    </row>
    <row r="185" spans="9:10" ht="14.25" customHeight="1">
      <c r="I185" s="21"/>
      <c r="J185" s="21"/>
    </row>
    <row r="186" spans="9:10" ht="14.25" customHeight="1">
      <c r="I186" s="21"/>
      <c r="J186" s="21"/>
    </row>
    <row r="187" spans="9:10" ht="14.25" customHeight="1">
      <c r="I187" s="21"/>
      <c r="J187" s="21"/>
    </row>
    <row r="188" spans="9:10" ht="14.25" customHeight="1">
      <c r="I188" s="21"/>
      <c r="J188" s="21"/>
    </row>
    <row r="189" spans="9:10" ht="14.25" customHeight="1">
      <c r="I189" s="21"/>
      <c r="J189" s="21"/>
    </row>
    <row r="190" spans="9:10" ht="14.25" customHeight="1">
      <c r="I190" s="21"/>
      <c r="J190" s="21"/>
    </row>
    <row r="191" spans="9:10" ht="14.25" customHeight="1">
      <c r="I191" s="21"/>
      <c r="J191" s="21"/>
    </row>
    <row r="192" spans="9:10" ht="14.25" customHeight="1">
      <c r="I192" s="21"/>
      <c r="J192" s="21"/>
    </row>
    <row r="193" spans="9:10" ht="14.25" customHeight="1">
      <c r="I193" s="21"/>
      <c r="J193" s="21"/>
    </row>
    <row r="194" spans="9:10" ht="14.25" customHeight="1">
      <c r="I194" s="21"/>
      <c r="J194" s="21"/>
    </row>
    <row r="195" spans="9:10" ht="14.25" customHeight="1">
      <c r="I195" s="21"/>
      <c r="J195" s="21"/>
    </row>
    <row r="196" spans="9:10" ht="14.25" customHeight="1">
      <c r="I196" s="21"/>
      <c r="J196" s="21"/>
    </row>
    <row r="197" spans="9:10" ht="14.25" customHeight="1">
      <c r="I197" s="21"/>
      <c r="J197" s="21"/>
    </row>
    <row r="198" spans="9:10" ht="14.25" customHeight="1">
      <c r="I198" s="21"/>
      <c r="J198" s="21"/>
    </row>
    <row r="199" spans="9:10" ht="14.25" customHeight="1">
      <c r="I199" s="21"/>
      <c r="J199" s="21"/>
    </row>
    <row r="200" spans="9:10" ht="14.25" customHeight="1">
      <c r="I200" s="21"/>
      <c r="J200" s="21"/>
    </row>
    <row r="201" spans="9:10" ht="14.25" customHeight="1">
      <c r="I201" s="21"/>
      <c r="J201" s="21"/>
    </row>
    <row r="202" spans="9:10" ht="14.25" customHeight="1">
      <c r="I202" s="21"/>
      <c r="J202" s="21"/>
    </row>
    <row r="203" spans="9:10" ht="14.25" customHeight="1">
      <c r="I203" s="21"/>
      <c r="J203" s="21"/>
    </row>
    <row r="204" spans="9:10" ht="14.25" customHeight="1">
      <c r="I204" s="21"/>
      <c r="J204" s="21"/>
    </row>
    <row r="205" spans="9:10" ht="14.25" customHeight="1">
      <c r="I205" s="21"/>
      <c r="J205" s="21"/>
    </row>
    <row r="206" spans="9:10" ht="14.25" customHeight="1">
      <c r="I206" s="21"/>
      <c r="J206" s="21"/>
    </row>
    <row r="207" spans="9:10" ht="14.25" customHeight="1">
      <c r="I207" s="21"/>
      <c r="J207" s="21"/>
    </row>
    <row r="208" spans="9:10" ht="14.25" customHeight="1">
      <c r="I208" s="21"/>
      <c r="J208" s="21"/>
    </row>
    <row r="209" spans="9:10" ht="14.25" customHeight="1">
      <c r="I209" s="21"/>
      <c r="J209" s="21"/>
    </row>
    <row r="210" spans="9:10" ht="14.25" customHeight="1">
      <c r="I210" s="21"/>
      <c r="J210" s="21"/>
    </row>
    <row r="211" spans="9:10" ht="14.25" customHeight="1">
      <c r="I211" s="21"/>
      <c r="J211" s="21"/>
    </row>
    <row r="212" spans="9:10" ht="14.25" customHeight="1">
      <c r="I212" s="21"/>
      <c r="J212" s="21"/>
    </row>
    <row r="213" spans="9:10" ht="14.25" customHeight="1">
      <c r="I213" s="21"/>
      <c r="J213" s="21"/>
    </row>
    <row r="214" spans="9:10" ht="14.25" customHeight="1">
      <c r="I214" s="21"/>
      <c r="J214" s="21"/>
    </row>
    <row r="215" spans="9:10" ht="14.25" customHeight="1">
      <c r="I215" s="21"/>
      <c r="J215" s="21"/>
    </row>
    <row r="216" spans="9:10" ht="14.25" customHeight="1">
      <c r="I216" s="21"/>
      <c r="J216" s="21"/>
    </row>
    <row r="217" spans="9:10" ht="14.25" customHeight="1">
      <c r="I217" s="21"/>
      <c r="J217" s="21"/>
    </row>
    <row r="218" spans="9:10" ht="14.25" customHeight="1">
      <c r="I218" s="21"/>
      <c r="J218" s="21"/>
    </row>
    <row r="219" spans="9:10" ht="14.25" customHeight="1">
      <c r="I219" s="21"/>
      <c r="J219" s="21"/>
    </row>
    <row r="220" spans="9:10" ht="14.25" customHeight="1">
      <c r="I220" s="21"/>
      <c r="J220" s="21"/>
    </row>
    <row r="221" spans="9:10" ht="14.25" customHeight="1">
      <c r="I221" s="21"/>
      <c r="J221" s="21"/>
    </row>
    <row r="222" spans="9:10" ht="14.25" customHeight="1">
      <c r="I222" s="21"/>
      <c r="J222" s="21"/>
    </row>
    <row r="223" spans="9:10" ht="14.25" customHeight="1">
      <c r="I223" s="21"/>
      <c r="J223" s="21"/>
    </row>
    <row r="224" spans="9:10" ht="14.25" customHeight="1">
      <c r="I224" s="21"/>
      <c r="J224" s="21"/>
    </row>
    <row r="225" spans="9:10" ht="14.25" customHeight="1">
      <c r="I225" s="21"/>
      <c r="J225" s="21"/>
    </row>
    <row r="226" spans="9:10" ht="14.25" customHeight="1">
      <c r="I226" s="21"/>
      <c r="J226" s="21"/>
    </row>
    <row r="227" spans="9:10" ht="14.25" customHeight="1">
      <c r="I227" s="21"/>
      <c r="J227" s="21"/>
    </row>
    <row r="228" spans="9:10" ht="14.25" customHeight="1">
      <c r="I228" s="21"/>
      <c r="J228" s="21"/>
    </row>
    <row r="229" spans="9:10" ht="14.25" customHeight="1">
      <c r="I229" s="21"/>
      <c r="J229" s="21"/>
    </row>
    <row r="230" spans="9:10" ht="14.25" customHeight="1">
      <c r="I230" s="21"/>
      <c r="J230" s="21"/>
    </row>
    <row r="231" spans="9:10" ht="14.25" customHeight="1">
      <c r="I231" s="21"/>
      <c r="J231" s="21"/>
    </row>
    <row r="232" spans="9:10" ht="14.25" customHeight="1">
      <c r="I232" s="21"/>
      <c r="J232" s="21"/>
    </row>
    <row r="233" spans="9:10" ht="14.25" customHeight="1">
      <c r="I233" s="21"/>
      <c r="J233" s="21"/>
    </row>
    <row r="234" spans="9:10" ht="14.25" customHeight="1">
      <c r="I234" s="21"/>
      <c r="J234" s="21"/>
    </row>
    <row r="235" spans="9:10" ht="14.25" customHeight="1">
      <c r="I235" s="21"/>
      <c r="J235" s="21"/>
    </row>
    <row r="236" spans="9:10" ht="14.25" customHeight="1">
      <c r="I236" s="21"/>
      <c r="J236" s="21"/>
    </row>
    <row r="237" spans="9:10" ht="14.25" customHeight="1">
      <c r="I237" s="21"/>
      <c r="J237" s="21"/>
    </row>
    <row r="238" spans="9:10" ht="14.25" customHeight="1">
      <c r="I238" s="21"/>
      <c r="J238" s="21"/>
    </row>
    <row r="239" spans="9:10" ht="14.25" customHeight="1">
      <c r="I239" s="21"/>
      <c r="J239" s="21"/>
    </row>
    <row r="240" spans="9:10" ht="14.25" customHeight="1">
      <c r="I240" s="21"/>
      <c r="J240" s="21"/>
    </row>
    <row r="241" spans="9:10" ht="14.25" customHeight="1">
      <c r="I241" s="21"/>
      <c r="J241" s="21"/>
    </row>
    <row r="242" spans="9:10" ht="14.25" customHeight="1">
      <c r="I242" s="21"/>
      <c r="J242" s="21"/>
    </row>
    <row r="243" spans="9:10" ht="14.25" customHeight="1">
      <c r="I243" s="21"/>
      <c r="J243" s="21"/>
    </row>
    <row r="244" spans="9:10" ht="14.25" customHeight="1">
      <c r="I244" s="21"/>
      <c r="J244" s="21"/>
    </row>
    <row r="245" spans="9:10" ht="14.25" customHeight="1">
      <c r="I245" s="21"/>
      <c r="J245" s="21"/>
    </row>
    <row r="246" spans="9:10" ht="14.25" customHeight="1">
      <c r="I246" s="21"/>
      <c r="J246" s="21"/>
    </row>
    <row r="247" spans="9:10" ht="14.25" customHeight="1">
      <c r="I247" s="21"/>
      <c r="J247" s="21"/>
    </row>
    <row r="248" spans="9:10" ht="14.25" customHeight="1">
      <c r="I248" s="21"/>
      <c r="J248" s="21"/>
    </row>
    <row r="249" spans="9:10" ht="14.25" customHeight="1">
      <c r="I249" s="21"/>
      <c r="J249" s="21"/>
    </row>
    <row r="250" spans="9:10" ht="14.25" customHeight="1">
      <c r="I250" s="21"/>
      <c r="J250" s="21"/>
    </row>
    <row r="251" spans="9:10" ht="14.25" customHeight="1">
      <c r="I251" s="21"/>
      <c r="J251" s="21"/>
    </row>
    <row r="252" spans="9:10" ht="14.25" customHeight="1">
      <c r="I252" s="21"/>
      <c r="J252" s="21"/>
    </row>
    <row r="253" spans="9:10" ht="14.25" customHeight="1">
      <c r="I253" s="21"/>
      <c r="J253" s="21"/>
    </row>
    <row r="254" spans="9:10" ht="14.25" customHeight="1">
      <c r="I254" s="21"/>
      <c r="J254" s="21"/>
    </row>
    <row r="255" spans="9:10" ht="14.25" customHeight="1">
      <c r="I255" s="21"/>
      <c r="J255" s="21"/>
    </row>
    <row r="256" spans="9:10" ht="14.25" customHeight="1">
      <c r="I256" s="21"/>
      <c r="J256" s="21"/>
    </row>
    <row r="257" spans="9:10" ht="14.25" customHeight="1">
      <c r="I257" s="21"/>
      <c r="J257" s="21"/>
    </row>
    <row r="258" spans="9:10" ht="14.25" customHeight="1">
      <c r="I258" s="21"/>
      <c r="J258" s="21"/>
    </row>
    <row r="259" spans="9:10" ht="14.25" customHeight="1">
      <c r="I259" s="21"/>
      <c r="J259" s="21"/>
    </row>
    <row r="260" spans="9:10" ht="14.25" customHeight="1">
      <c r="I260" s="21"/>
      <c r="J260" s="21"/>
    </row>
    <row r="261" spans="9:10" ht="14.25" customHeight="1">
      <c r="I261" s="21"/>
      <c r="J261" s="21"/>
    </row>
    <row r="262" spans="9:10" ht="14.25" customHeight="1">
      <c r="I262" s="21"/>
      <c r="J262" s="21"/>
    </row>
    <row r="263" spans="9:10" ht="14.25" customHeight="1">
      <c r="I263" s="21"/>
      <c r="J263" s="21"/>
    </row>
    <row r="264" spans="9:10" ht="14.25" customHeight="1">
      <c r="I264" s="21"/>
      <c r="J264" s="21"/>
    </row>
    <row r="265" spans="9:10" ht="14.25" customHeight="1">
      <c r="I265" s="21"/>
      <c r="J265" s="21"/>
    </row>
    <row r="266" spans="9:10" ht="14.25" customHeight="1">
      <c r="I266" s="21"/>
      <c r="J266" s="21"/>
    </row>
    <row r="267" spans="9:10" ht="14.25" customHeight="1">
      <c r="I267" s="21"/>
      <c r="J267" s="21"/>
    </row>
    <row r="268" spans="9:10" ht="14.25" customHeight="1">
      <c r="I268" s="21"/>
      <c r="J268" s="21"/>
    </row>
    <row r="269" spans="9:10" ht="14.25" customHeight="1">
      <c r="I269" s="21"/>
      <c r="J269" s="21"/>
    </row>
    <row r="270" spans="9:10" ht="14.25" customHeight="1">
      <c r="I270" s="21"/>
      <c r="J270" s="21"/>
    </row>
    <row r="271" spans="9:10" ht="14.25" customHeight="1">
      <c r="I271" s="21"/>
      <c r="J271" s="21"/>
    </row>
    <row r="272" spans="9:10" ht="14.25" customHeight="1">
      <c r="I272" s="21"/>
      <c r="J272" s="21"/>
    </row>
    <row r="273" spans="9:10" ht="14.25" customHeight="1">
      <c r="I273" s="21"/>
      <c r="J273" s="21"/>
    </row>
    <row r="274" spans="9:10" ht="14.25" customHeight="1">
      <c r="I274" s="21"/>
      <c r="J274" s="21"/>
    </row>
    <row r="275" spans="9:10" ht="14.25" customHeight="1">
      <c r="I275" s="21"/>
      <c r="J275" s="21"/>
    </row>
    <row r="276" spans="9:10" ht="14.25" customHeight="1">
      <c r="I276" s="21"/>
      <c r="J276" s="21"/>
    </row>
    <row r="277" spans="9:10" ht="14.25" customHeight="1">
      <c r="I277" s="21"/>
      <c r="J277" s="21"/>
    </row>
    <row r="278" spans="9:10" ht="14.25" customHeight="1">
      <c r="I278" s="21"/>
      <c r="J278" s="21"/>
    </row>
    <row r="279" spans="9:10" ht="14.25" customHeight="1">
      <c r="I279" s="21"/>
      <c r="J279" s="21"/>
    </row>
    <row r="280" spans="9:10" ht="14.25" customHeight="1">
      <c r="I280" s="21"/>
      <c r="J280" s="21"/>
    </row>
    <row r="281" spans="9:10" ht="14.25" customHeight="1">
      <c r="I281" s="21"/>
      <c r="J281" s="21"/>
    </row>
    <row r="282" spans="9:10" ht="14.25" customHeight="1">
      <c r="I282" s="21"/>
      <c r="J282" s="21"/>
    </row>
    <row r="283" spans="9:10" ht="14.25" customHeight="1">
      <c r="I283" s="21"/>
      <c r="J283" s="21"/>
    </row>
    <row r="284" spans="9:10" ht="14.25" customHeight="1">
      <c r="I284" s="21"/>
      <c r="J284" s="21"/>
    </row>
    <row r="285" spans="9:10" ht="14.25" customHeight="1">
      <c r="I285" s="21"/>
      <c r="J285" s="21"/>
    </row>
    <row r="286" spans="9:10" ht="14.25" customHeight="1">
      <c r="I286" s="21"/>
      <c r="J286" s="21"/>
    </row>
    <row r="287" spans="9:10" ht="14.25" customHeight="1">
      <c r="I287" s="21"/>
      <c r="J287" s="21"/>
    </row>
    <row r="288" spans="9:10" ht="14.25" customHeight="1">
      <c r="I288" s="21"/>
      <c r="J288" s="21"/>
    </row>
    <row r="289" spans="9:10" ht="14.25" customHeight="1">
      <c r="I289" s="21"/>
      <c r="J289" s="21"/>
    </row>
    <row r="290" spans="9:10" ht="14.25" customHeight="1">
      <c r="I290" s="21"/>
      <c r="J290" s="21"/>
    </row>
    <row r="291" spans="9:10" ht="14.25" customHeight="1">
      <c r="I291" s="21"/>
      <c r="J291" s="21"/>
    </row>
    <row r="292" spans="9:10" ht="14.25" customHeight="1">
      <c r="I292" s="21"/>
      <c r="J292" s="21"/>
    </row>
    <row r="293" spans="9:10" ht="14.25" customHeight="1">
      <c r="I293" s="21"/>
      <c r="J293" s="21"/>
    </row>
    <row r="294" spans="9:10" ht="14.25" customHeight="1">
      <c r="I294" s="21"/>
      <c r="J294" s="21"/>
    </row>
    <row r="295" spans="9:10" ht="14.25" customHeight="1">
      <c r="I295" s="21"/>
      <c r="J295" s="21"/>
    </row>
    <row r="296" spans="9:10" ht="14.25" customHeight="1">
      <c r="I296" s="21"/>
      <c r="J296" s="21"/>
    </row>
    <row r="297" spans="9:10" ht="14.25" customHeight="1">
      <c r="I297" s="21"/>
      <c r="J297" s="21"/>
    </row>
    <row r="298" spans="9:10" ht="14.25" customHeight="1">
      <c r="I298" s="21"/>
      <c r="J298" s="21"/>
    </row>
    <row r="299" spans="9:10" ht="14.25" customHeight="1">
      <c r="I299" s="21"/>
      <c r="J299" s="21"/>
    </row>
    <row r="300" spans="9:10" ht="14.25" customHeight="1">
      <c r="I300" s="21"/>
      <c r="J300" s="21"/>
    </row>
    <row r="301" spans="9:10" ht="14.25" customHeight="1">
      <c r="I301" s="21"/>
      <c r="J301" s="21"/>
    </row>
    <row r="302" spans="9:10" ht="14.25" customHeight="1">
      <c r="I302" s="21"/>
      <c r="J302" s="21"/>
    </row>
    <row r="303" spans="9:10" ht="14.25" customHeight="1">
      <c r="I303" s="21"/>
      <c r="J303" s="21"/>
    </row>
    <row r="304" spans="9:10" ht="14.25" customHeight="1">
      <c r="I304" s="21"/>
      <c r="J304" s="21"/>
    </row>
    <row r="305" spans="9:10" ht="14.25" customHeight="1">
      <c r="I305" s="21"/>
      <c r="J305" s="21"/>
    </row>
    <row r="306" spans="9:10" ht="14.25" customHeight="1">
      <c r="I306" s="21"/>
      <c r="J306" s="21"/>
    </row>
    <row r="307" spans="9:10" ht="14.25" customHeight="1">
      <c r="I307" s="21"/>
      <c r="J307" s="21"/>
    </row>
    <row r="308" spans="9:10" ht="14.25" customHeight="1">
      <c r="I308" s="21"/>
      <c r="J308" s="21"/>
    </row>
    <row r="309" spans="9:10" ht="14.25" customHeight="1">
      <c r="I309" s="21"/>
      <c r="J309" s="21"/>
    </row>
    <row r="310" spans="9:10" ht="14.25" customHeight="1">
      <c r="I310" s="21"/>
      <c r="J310" s="21"/>
    </row>
    <row r="311" spans="9:10" ht="14.25" customHeight="1">
      <c r="I311" s="21"/>
      <c r="J311" s="21"/>
    </row>
    <row r="312" spans="9:10" ht="14.25" customHeight="1">
      <c r="I312" s="21"/>
      <c r="J312" s="21"/>
    </row>
    <row r="313" spans="9:10" ht="14.25" customHeight="1">
      <c r="I313" s="21"/>
      <c r="J313" s="21"/>
    </row>
    <row r="314" spans="9:10" ht="14.25" customHeight="1">
      <c r="I314" s="21"/>
      <c r="J314" s="21"/>
    </row>
    <row r="315" spans="9:10" ht="14.25" customHeight="1">
      <c r="I315" s="21"/>
      <c r="J315" s="21"/>
    </row>
    <row r="316" spans="9:10" ht="14.25" customHeight="1">
      <c r="I316" s="21"/>
      <c r="J316" s="21"/>
    </row>
    <row r="317" spans="9:10" ht="14.25" customHeight="1">
      <c r="I317" s="21"/>
      <c r="J317" s="21"/>
    </row>
    <row r="318" spans="9:10" ht="14.25" customHeight="1">
      <c r="I318" s="21"/>
      <c r="J318" s="21"/>
    </row>
    <row r="319" spans="9:10" ht="14.25" customHeight="1">
      <c r="I319" s="21"/>
      <c r="J319" s="21"/>
    </row>
    <row r="320" spans="9:10" ht="14.25" customHeight="1">
      <c r="I320" s="21"/>
      <c r="J320" s="21"/>
    </row>
    <row r="321" spans="9:10" ht="14.25" customHeight="1">
      <c r="I321" s="21"/>
      <c r="J321" s="21"/>
    </row>
    <row r="322" spans="9:10" ht="14.25" customHeight="1">
      <c r="I322" s="21"/>
      <c r="J322" s="21"/>
    </row>
    <row r="323" spans="9:10" ht="14.25" customHeight="1">
      <c r="I323" s="21"/>
      <c r="J323" s="21"/>
    </row>
    <row r="324" spans="9:10" ht="14.25" customHeight="1">
      <c r="I324" s="21"/>
      <c r="J324" s="21"/>
    </row>
    <row r="325" spans="9:10" ht="14.25" customHeight="1">
      <c r="I325" s="21"/>
      <c r="J325" s="21"/>
    </row>
    <row r="326" spans="9:10" ht="14.25" customHeight="1">
      <c r="I326" s="21"/>
      <c r="J326" s="21"/>
    </row>
    <row r="327" spans="9:10" ht="14.25" customHeight="1">
      <c r="I327" s="21"/>
      <c r="J327" s="21"/>
    </row>
    <row r="328" spans="9:10" ht="14.25" customHeight="1">
      <c r="I328" s="21"/>
      <c r="J328" s="21"/>
    </row>
    <row r="329" spans="9:10" ht="14.25" customHeight="1">
      <c r="I329" s="21"/>
      <c r="J329" s="21"/>
    </row>
    <row r="330" spans="9:10" ht="14.25" customHeight="1">
      <c r="I330" s="21"/>
      <c r="J330" s="21"/>
    </row>
    <row r="331" spans="9:10" ht="14.25" customHeight="1">
      <c r="I331" s="21"/>
      <c r="J331" s="21"/>
    </row>
    <row r="332" spans="9:10" ht="14.25" customHeight="1">
      <c r="I332" s="21"/>
      <c r="J332" s="21"/>
    </row>
    <row r="333" spans="9:10" ht="14.25" customHeight="1">
      <c r="I333" s="21"/>
      <c r="J333" s="21"/>
    </row>
    <row r="334" spans="9:10" ht="14.25" customHeight="1">
      <c r="I334" s="21"/>
      <c r="J334" s="21"/>
    </row>
    <row r="335" spans="9:10" ht="14.25" customHeight="1">
      <c r="I335" s="21"/>
      <c r="J335" s="21"/>
    </row>
    <row r="336" spans="9:10" ht="14.25" customHeight="1">
      <c r="I336" s="21"/>
      <c r="J336" s="21"/>
    </row>
    <row r="337" spans="9:10" ht="14.25" customHeight="1">
      <c r="I337" s="21"/>
      <c r="J337" s="21"/>
    </row>
    <row r="338" spans="9:10" ht="14.25" customHeight="1">
      <c r="I338" s="21"/>
      <c r="J338" s="21"/>
    </row>
    <row r="339" spans="9:10" ht="14.25" customHeight="1">
      <c r="I339" s="21"/>
      <c r="J339" s="21"/>
    </row>
    <row r="340" spans="9:10" ht="14.25" customHeight="1">
      <c r="I340" s="21"/>
      <c r="J340" s="21"/>
    </row>
    <row r="341" spans="9:10" ht="14.25" customHeight="1">
      <c r="I341" s="21"/>
      <c r="J341" s="21"/>
    </row>
    <row r="342" spans="9:10" ht="14.25" customHeight="1">
      <c r="I342" s="21"/>
      <c r="J342" s="21"/>
    </row>
    <row r="343" spans="9:10" ht="14.25" customHeight="1">
      <c r="I343" s="21"/>
      <c r="J343" s="21"/>
    </row>
    <row r="344" spans="9:10" ht="14.25" customHeight="1">
      <c r="I344" s="21"/>
      <c r="J344" s="21"/>
    </row>
    <row r="345" spans="9:10" ht="14.25" customHeight="1">
      <c r="I345" s="21"/>
      <c r="J345" s="21"/>
    </row>
    <row r="346" spans="9:10" ht="14.25" customHeight="1">
      <c r="I346" s="21"/>
      <c r="J346" s="21"/>
    </row>
    <row r="347" spans="9:10" ht="14.25" customHeight="1">
      <c r="I347" s="21"/>
      <c r="J347" s="21"/>
    </row>
    <row r="348" spans="9:10" ht="14.25" customHeight="1">
      <c r="I348" s="21"/>
      <c r="J348" s="21"/>
    </row>
    <row r="349" spans="9:10" ht="14.25" customHeight="1">
      <c r="I349" s="21"/>
      <c r="J349" s="21"/>
    </row>
    <row r="350" spans="9:10" ht="14.25" customHeight="1">
      <c r="I350" s="21"/>
      <c r="J350" s="21"/>
    </row>
    <row r="351" spans="9:10" ht="14.25" customHeight="1">
      <c r="I351" s="21"/>
      <c r="J351" s="21"/>
    </row>
    <row r="352" spans="9:10" ht="14.25" customHeight="1">
      <c r="I352" s="21"/>
      <c r="J352" s="21"/>
    </row>
    <row r="353" spans="9:10" ht="14.25" customHeight="1">
      <c r="I353" s="21"/>
      <c r="J353" s="21"/>
    </row>
    <row r="354" spans="9:10" ht="14.25" customHeight="1">
      <c r="I354" s="21"/>
      <c r="J354" s="21"/>
    </row>
    <row r="355" spans="9:10" ht="14.25" customHeight="1">
      <c r="I355" s="21"/>
      <c r="J355" s="21"/>
    </row>
    <row r="356" spans="9:10" ht="14.25" customHeight="1">
      <c r="I356" s="21"/>
      <c r="J356" s="21"/>
    </row>
    <row r="357" spans="9:10" ht="14.25" customHeight="1">
      <c r="I357" s="21"/>
      <c r="J357" s="21"/>
    </row>
    <row r="358" spans="9:10" ht="14.25" customHeight="1">
      <c r="I358" s="21"/>
      <c r="J358" s="21"/>
    </row>
    <row r="359" spans="9:10" ht="14.25" customHeight="1">
      <c r="I359" s="21"/>
      <c r="J359" s="21"/>
    </row>
    <row r="360" spans="9:10" ht="14.25" customHeight="1">
      <c r="I360" s="21"/>
      <c r="J360" s="21"/>
    </row>
    <row r="361" spans="9:10" ht="14.25" customHeight="1">
      <c r="I361" s="21"/>
      <c r="J361" s="21"/>
    </row>
    <row r="362" spans="9:10" ht="14.25" customHeight="1">
      <c r="I362" s="21"/>
      <c r="J362" s="21"/>
    </row>
    <row r="363" spans="9:10" ht="14.25" customHeight="1">
      <c r="I363" s="21"/>
      <c r="J363" s="21"/>
    </row>
    <row r="364" spans="9:10" ht="14.25" customHeight="1">
      <c r="I364" s="21"/>
      <c r="J364" s="21"/>
    </row>
    <row r="365" spans="9:10" ht="14.25" customHeight="1">
      <c r="I365" s="21"/>
      <c r="J365" s="21"/>
    </row>
    <row r="366" spans="9:10" ht="14.25" customHeight="1">
      <c r="I366" s="21"/>
      <c r="J366" s="21"/>
    </row>
    <row r="367" spans="9:10" ht="14.25" customHeight="1">
      <c r="I367" s="21"/>
      <c r="J367" s="21"/>
    </row>
    <row r="368" spans="9:10" ht="14.25" customHeight="1">
      <c r="I368" s="21"/>
      <c r="J368" s="21"/>
    </row>
    <row r="369" spans="9:10" ht="14.25" customHeight="1">
      <c r="I369" s="21"/>
      <c r="J369" s="21"/>
    </row>
    <row r="370" spans="9:10" ht="14.25" customHeight="1">
      <c r="I370" s="21"/>
      <c r="J370" s="21"/>
    </row>
    <row r="371" spans="9:10" ht="14.25" customHeight="1">
      <c r="I371" s="21"/>
      <c r="J371" s="21"/>
    </row>
    <row r="372" spans="9:10" ht="14.25" customHeight="1">
      <c r="I372" s="21"/>
      <c r="J372" s="21"/>
    </row>
    <row r="373" spans="9:10" ht="14.25" customHeight="1">
      <c r="I373" s="21"/>
      <c r="J373" s="21"/>
    </row>
    <row r="374" spans="9:10" ht="14.25" customHeight="1">
      <c r="I374" s="21"/>
      <c r="J374" s="21"/>
    </row>
    <row r="375" spans="9:10" ht="14.25" customHeight="1">
      <c r="I375" s="21"/>
      <c r="J375" s="21"/>
    </row>
    <row r="376" spans="9:10" ht="14.25" customHeight="1">
      <c r="I376" s="21"/>
      <c r="J376" s="21"/>
    </row>
    <row r="377" spans="9:10" ht="14.25" customHeight="1">
      <c r="I377" s="21"/>
      <c r="J377" s="21"/>
    </row>
    <row r="378" spans="9:10" ht="14.25" customHeight="1">
      <c r="I378" s="21"/>
      <c r="J378" s="21"/>
    </row>
    <row r="379" spans="9:10" ht="14.25" customHeight="1">
      <c r="I379" s="21"/>
      <c r="J379" s="21"/>
    </row>
    <row r="380" spans="9:10" ht="14.25" customHeight="1">
      <c r="I380" s="21"/>
      <c r="J380" s="21"/>
    </row>
    <row r="381" spans="9:10" ht="14.25" customHeight="1">
      <c r="I381" s="21"/>
      <c r="J381" s="21"/>
    </row>
    <row r="382" spans="9:10" ht="14.25" customHeight="1">
      <c r="I382" s="21"/>
      <c r="J382" s="21"/>
    </row>
    <row r="383" spans="9:10" ht="14.25" customHeight="1">
      <c r="I383" s="21"/>
      <c r="J383" s="21"/>
    </row>
    <row r="384" spans="9:10" ht="14.25" customHeight="1">
      <c r="I384" s="21"/>
      <c r="J384" s="21"/>
    </row>
    <row r="385" spans="9:10" ht="14.25" customHeight="1">
      <c r="I385" s="21"/>
      <c r="J385" s="21"/>
    </row>
    <row r="386" spans="9:10" ht="14.25" customHeight="1">
      <c r="I386" s="21"/>
      <c r="J386" s="21"/>
    </row>
    <row r="387" spans="9:10" ht="14.25" customHeight="1">
      <c r="I387" s="21"/>
      <c r="J387" s="21"/>
    </row>
    <row r="388" spans="9:10" ht="14.25" customHeight="1">
      <c r="I388" s="21"/>
      <c r="J388" s="21"/>
    </row>
    <row r="389" spans="9:10" ht="14.25" customHeight="1">
      <c r="I389" s="21"/>
      <c r="J389" s="21"/>
    </row>
    <row r="390" spans="9:10" ht="14.25" customHeight="1">
      <c r="I390" s="21"/>
      <c r="J390" s="21"/>
    </row>
    <row r="391" spans="9:10" ht="14.25" customHeight="1">
      <c r="I391" s="21"/>
      <c r="J391" s="21"/>
    </row>
    <row r="392" spans="9:10" ht="14.25" customHeight="1">
      <c r="I392" s="21"/>
      <c r="J392" s="21"/>
    </row>
    <row r="393" spans="9:10" ht="14.25" customHeight="1">
      <c r="I393" s="21"/>
      <c r="J393" s="21"/>
    </row>
    <row r="394" spans="9:10" ht="14.25" customHeight="1">
      <c r="I394" s="21"/>
      <c r="J394" s="21"/>
    </row>
    <row r="395" spans="9:10" ht="14.25" customHeight="1">
      <c r="I395" s="21"/>
      <c r="J395" s="21"/>
    </row>
    <row r="396" spans="9:10" ht="14.25" customHeight="1">
      <c r="I396" s="21"/>
      <c r="J396" s="21"/>
    </row>
    <row r="397" spans="9:10" ht="14.25" customHeight="1">
      <c r="I397" s="21"/>
      <c r="J397" s="21"/>
    </row>
    <row r="398" spans="9:10" ht="14.25" customHeight="1">
      <c r="I398" s="21"/>
      <c r="J398" s="21"/>
    </row>
    <row r="399" spans="9:10" ht="14.25" customHeight="1">
      <c r="I399" s="21"/>
      <c r="J399" s="21"/>
    </row>
    <row r="400" spans="9:10" ht="14.25" customHeight="1">
      <c r="I400" s="21"/>
      <c r="J400" s="21"/>
    </row>
    <row r="401" spans="9:10" ht="14.25" customHeight="1">
      <c r="I401" s="21"/>
      <c r="J401" s="21"/>
    </row>
    <row r="402" spans="9:10" ht="14.25" customHeight="1">
      <c r="I402" s="21"/>
      <c r="J402" s="21"/>
    </row>
    <row r="403" spans="9:10" ht="14.25" customHeight="1">
      <c r="I403" s="21"/>
      <c r="J403" s="21"/>
    </row>
    <row r="404" spans="9:10" ht="14.25" customHeight="1">
      <c r="I404" s="21"/>
      <c r="J404" s="21"/>
    </row>
    <row r="405" spans="9:10" ht="14.25" customHeight="1">
      <c r="I405" s="21"/>
      <c r="J405" s="21"/>
    </row>
    <row r="406" spans="9:10" ht="14.25" customHeight="1">
      <c r="I406" s="21"/>
      <c r="J406" s="21"/>
    </row>
    <row r="407" spans="9:10" ht="14.25" customHeight="1">
      <c r="I407" s="21"/>
      <c r="J407" s="21"/>
    </row>
    <row r="408" spans="9:10" ht="14.25" customHeight="1">
      <c r="I408" s="21"/>
      <c r="J408" s="21"/>
    </row>
    <row r="409" spans="9:10" ht="14.25" customHeight="1">
      <c r="I409" s="21"/>
      <c r="J409" s="21"/>
    </row>
    <row r="410" spans="9:10" ht="14.25" customHeight="1">
      <c r="I410" s="21"/>
      <c r="J410" s="21"/>
    </row>
    <row r="411" spans="9:10" ht="14.25" customHeight="1">
      <c r="I411" s="21"/>
      <c r="J411" s="21"/>
    </row>
    <row r="412" spans="9:10" ht="14.25" customHeight="1">
      <c r="I412" s="21"/>
      <c r="J412" s="21"/>
    </row>
    <row r="413" spans="9:10" ht="14.25" customHeight="1">
      <c r="I413" s="21"/>
      <c r="J413" s="21"/>
    </row>
    <row r="414" spans="9:10" ht="14.25" customHeight="1">
      <c r="I414" s="21"/>
      <c r="J414" s="21"/>
    </row>
    <row r="415" spans="9:10" ht="14.25" customHeight="1">
      <c r="I415" s="21"/>
      <c r="J415" s="21"/>
    </row>
    <row r="416" spans="9:10" ht="14.25" customHeight="1">
      <c r="I416" s="21"/>
      <c r="J416" s="21"/>
    </row>
    <row r="417" spans="9:10" ht="14.25" customHeight="1">
      <c r="I417" s="21"/>
      <c r="J417" s="21"/>
    </row>
    <row r="418" spans="9:10" ht="14.25" customHeight="1">
      <c r="I418" s="21"/>
      <c r="J418" s="21"/>
    </row>
    <row r="419" spans="9:10" ht="14.25" customHeight="1">
      <c r="I419" s="21"/>
      <c r="J419" s="21"/>
    </row>
    <row r="420" spans="9:10" ht="14.25" customHeight="1">
      <c r="I420" s="21"/>
      <c r="J420" s="21"/>
    </row>
    <row r="421" spans="9:10" ht="14.25" customHeight="1">
      <c r="I421" s="21"/>
      <c r="J421" s="21"/>
    </row>
    <row r="422" spans="9:10" ht="14.25" customHeight="1">
      <c r="I422" s="21"/>
      <c r="J422" s="21"/>
    </row>
    <row r="423" spans="9:10" ht="14.25" customHeight="1">
      <c r="I423" s="21"/>
      <c r="J423" s="21"/>
    </row>
    <row r="424" spans="9:10" ht="14.25" customHeight="1">
      <c r="I424" s="21"/>
      <c r="J424" s="21"/>
    </row>
    <row r="425" spans="9:10" ht="14.25" customHeight="1">
      <c r="I425" s="21"/>
      <c r="J425" s="21"/>
    </row>
    <row r="426" spans="9:10" ht="14.25" customHeight="1">
      <c r="I426" s="21"/>
      <c r="J426" s="21"/>
    </row>
    <row r="427" spans="9:10" ht="14.25" customHeight="1">
      <c r="I427" s="21"/>
      <c r="J427" s="21"/>
    </row>
    <row r="428" spans="9:10" ht="14.25" customHeight="1">
      <c r="I428" s="21"/>
      <c r="J428" s="21"/>
    </row>
    <row r="429" spans="9:10" ht="14.25" customHeight="1">
      <c r="I429" s="21"/>
      <c r="J429" s="21"/>
    </row>
    <row r="430" spans="9:10" ht="14.25" customHeight="1">
      <c r="I430" s="21"/>
      <c r="J430" s="21"/>
    </row>
    <row r="431" spans="9:10" ht="14.25" customHeight="1">
      <c r="I431" s="21"/>
      <c r="J431" s="21"/>
    </row>
    <row r="432" spans="9:10" ht="14.25" customHeight="1">
      <c r="I432" s="21"/>
      <c r="J432" s="21"/>
    </row>
    <row r="433" spans="9:10" ht="14.25" customHeight="1">
      <c r="I433" s="21"/>
      <c r="J433" s="21"/>
    </row>
    <row r="434" spans="9:10" ht="14.25" customHeight="1">
      <c r="I434" s="21"/>
      <c r="J434" s="21"/>
    </row>
    <row r="435" spans="9:10" ht="14.25" customHeight="1">
      <c r="I435" s="21"/>
      <c r="J435" s="21"/>
    </row>
    <row r="436" spans="9:10" ht="14.25" customHeight="1">
      <c r="I436" s="21"/>
      <c r="J436" s="21"/>
    </row>
    <row r="437" spans="9:10" ht="14.25" customHeight="1">
      <c r="I437" s="21"/>
      <c r="J437" s="21"/>
    </row>
    <row r="438" spans="9:10" ht="14.25" customHeight="1">
      <c r="I438" s="21"/>
      <c r="J438" s="21"/>
    </row>
    <row r="439" spans="9:10" ht="14.25" customHeight="1">
      <c r="I439" s="21"/>
      <c r="J439" s="21"/>
    </row>
    <row r="440" spans="9:10" ht="14.25" customHeight="1">
      <c r="I440" s="21"/>
      <c r="J440" s="21"/>
    </row>
    <row r="441" spans="9:10" ht="14.25" customHeight="1">
      <c r="I441" s="21"/>
      <c r="J441" s="21"/>
    </row>
    <row r="442" spans="9:10" ht="14.25" customHeight="1">
      <c r="I442" s="21"/>
      <c r="J442" s="21"/>
    </row>
    <row r="443" spans="9:10" ht="14.25" customHeight="1">
      <c r="I443" s="21"/>
      <c r="J443" s="21"/>
    </row>
    <row r="444" spans="9:10" ht="14.25" customHeight="1">
      <c r="I444" s="21"/>
      <c r="J444" s="21"/>
    </row>
    <row r="445" spans="9:10" ht="14.25" customHeight="1">
      <c r="I445" s="21"/>
      <c r="J445" s="21"/>
    </row>
    <row r="446" spans="9:10" ht="14.25" customHeight="1">
      <c r="I446" s="21"/>
      <c r="J446" s="21"/>
    </row>
    <row r="447" spans="9:10" ht="14.25" customHeight="1">
      <c r="I447" s="21"/>
      <c r="J447" s="21"/>
    </row>
    <row r="448" spans="9:10" ht="14.25" customHeight="1">
      <c r="I448" s="21"/>
      <c r="J448" s="21"/>
    </row>
    <row r="449" spans="9:10" ht="14.25" customHeight="1">
      <c r="I449" s="21"/>
      <c r="J449" s="21"/>
    </row>
    <row r="450" spans="9:10" ht="14.25" customHeight="1">
      <c r="I450" s="21"/>
      <c r="J450" s="21"/>
    </row>
    <row r="451" spans="9:10" ht="14.25" customHeight="1">
      <c r="I451" s="21"/>
      <c r="J451" s="21"/>
    </row>
    <row r="452" spans="9:10" ht="14.25" customHeight="1">
      <c r="I452" s="21"/>
      <c r="J452" s="21"/>
    </row>
    <row r="453" spans="9:10" ht="14.25" customHeight="1">
      <c r="I453" s="21"/>
      <c r="J453" s="21"/>
    </row>
    <row r="454" spans="9:10" ht="14.25" customHeight="1">
      <c r="I454" s="21"/>
      <c r="J454" s="21"/>
    </row>
    <row r="455" spans="9:10" ht="14.25" customHeight="1">
      <c r="I455" s="21"/>
      <c r="J455" s="21"/>
    </row>
    <row r="456" spans="9:10" ht="14.25" customHeight="1">
      <c r="I456" s="21"/>
      <c r="J456" s="21"/>
    </row>
    <row r="457" spans="9:10" ht="14.25" customHeight="1">
      <c r="I457" s="21"/>
      <c r="J457" s="21"/>
    </row>
    <row r="458" spans="9:10" ht="14.25" customHeight="1">
      <c r="I458" s="21"/>
      <c r="J458" s="21"/>
    </row>
    <row r="459" spans="9:10" ht="14.25" customHeight="1">
      <c r="I459" s="21"/>
      <c r="J459" s="21"/>
    </row>
    <row r="460" spans="9:10" ht="14.25" customHeight="1">
      <c r="I460" s="21"/>
      <c r="J460" s="21"/>
    </row>
    <row r="461" spans="9:10" ht="14.25" customHeight="1">
      <c r="I461" s="21"/>
      <c r="J461" s="21"/>
    </row>
    <row r="462" spans="9:10" ht="14.25" customHeight="1">
      <c r="I462" s="21"/>
      <c r="J462" s="21"/>
    </row>
    <row r="463" spans="9:10" ht="14.25" customHeight="1">
      <c r="I463" s="21"/>
      <c r="J463" s="21"/>
    </row>
    <row r="464" spans="9:10" ht="14.25" customHeight="1">
      <c r="I464" s="21"/>
      <c r="J464" s="21"/>
    </row>
    <row r="465" spans="9:10" ht="14.25" customHeight="1">
      <c r="I465" s="21"/>
      <c r="J465" s="21"/>
    </row>
    <row r="466" spans="9:10" ht="14.25" customHeight="1">
      <c r="I466" s="21"/>
      <c r="J466" s="21"/>
    </row>
    <row r="467" spans="9:10" ht="14.25" customHeight="1">
      <c r="I467" s="21"/>
      <c r="J467" s="21"/>
    </row>
    <row r="468" spans="9:10" ht="14.25" customHeight="1">
      <c r="I468" s="21"/>
      <c r="J468" s="21"/>
    </row>
    <row r="469" spans="9:10" ht="14.25" customHeight="1">
      <c r="I469" s="21"/>
      <c r="J469" s="21"/>
    </row>
    <row r="470" spans="9:10" ht="14.25" customHeight="1">
      <c r="I470" s="21"/>
      <c r="J470" s="21"/>
    </row>
    <row r="471" spans="9:10" ht="14.25" customHeight="1">
      <c r="I471" s="21"/>
      <c r="J471" s="21"/>
    </row>
    <row r="472" spans="9:10" ht="14.25" customHeight="1">
      <c r="I472" s="21"/>
      <c r="J472" s="21"/>
    </row>
    <row r="473" spans="9:10" ht="14.25" customHeight="1">
      <c r="I473" s="21"/>
      <c r="J473" s="21"/>
    </row>
    <row r="474" spans="9:10" ht="14.25" customHeight="1">
      <c r="I474" s="21"/>
      <c r="J474" s="21"/>
    </row>
    <row r="475" spans="9:10" ht="14.25" customHeight="1">
      <c r="I475" s="21"/>
      <c r="J475" s="21"/>
    </row>
    <row r="476" spans="9:10" ht="14.25" customHeight="1">
      <c r="I476" s="21"/>
      <c r="J476" s="21"/>
    </row>
    <row r="477" spans="9:10" ht="14.25" customHeight="1">
      <c r="I477" s="21"/>
      <c r="J477" s="21"/>
    </row>
    <row r="478" spans="9:10" ht="14.25" customHeight="1">
      <c r="I478" s="21"/>
      <c r="J478" s="21"/>
    </row>
    <row r="479" spans="9:10" ht="14.25" customHeight="1">
      <c r="I479" s="21"/>
      <c r="J479" s="21"/>
    </row>
    <row r="480" spans="9:10" ht="14.25" customHeight="1">
      <c r="I480" s="21"/>
      <c r="J480" s="21"/>
    </row>
    <row r="481" spans="9:10" ht="14.25" customHeight="1">
      <c r="I481" s="21"/>
      <c r="J481" s="21"/>
    </row>
    <row r="482" spans="9:10" ht="14.25" customHeight="1">
      <c r="I482" s="21"/>
      <c r="J482" s="21"/>
    </row>
    <row r="483" spans="9:10" ht="14.25" customHeight="1">
      <c r="I483" s="21"/>
      <c r="J483" s="21"/>
    </row>
    <row r="484" spans="9:10" ht="14.25" customHeight="1">
      <c r="I484" s="21"/>
      <c r="J484" s="21"/>
    </row>
    <row r="485" spans="9:10" ht="14.25" customHeight="1">
      <c r="I485" s="21"/>
      <c r="J485" s="21"/>
    </row>
    <row r="486" spans="9:10" ht="14.25" customHeight="1">
      <c r="I486" s="21"/>
      <c r="J486" s="21"/>
    </row>
    <row r="487" spans="9:10" ht="14.25" customHeight="1">
      <c r="I487" s="21"/>
      <c r="J487" s="21"/>
    </row>
    <row r="488" spans="9:10" ht="14.25" customHeight="1">
      <c r="I488" s="21"/>
      <c r="J488" s="21"/>
    </row>
    <row r="489" spans="9:10" ht="14.25" customHeight="1">
      <c r="I489" s="21"/>
      <c r="J489" s="21"/>
    </row>
    <row r="490" spans="9:10" ht="14.25" customHeight="1">
      <c r="I490" s="21"/>
      <c r="J490" s="21"/>
    </row>
    <row r="491" spans="9:10" ht="14.25" customHeight="1">
      <c r="I491" s="21"/>
      <c r="J491" s="21"/>
    </row>
    <row r="492" spans="9:10" ht="14.25" customHeight="1">
      <c r="I492" s="21"/>
      <c r="J492" s="21"/>
    </row>
    <row r="493" spans="9:10" ht="14.25" customHeight="1">
      <c r="I493" s="21"/>
      <c r="J493" s="21"/>
    </row>
    <row r="494" spans="9:10" ht="14.25" customHeight="1">
      <c r="I494" s="21"/>
      <c r="J494" s="21"/>
    </row>
    <row r="495" spans="9:10" ht="14.25" customHeight="1">
      <c r="I495" s="21"/>
      <c r="J495" s="21"/>
    </row>
    <row r="496" spans="9:10" ht="14.25" customHeight="1">
      <c r="I496" s="21"/>
      <c r="J496" s="21"/>
    </row>
    <row r="497" spans="9:10" ht="14.25" customHeight="1">
      <c r="I497" s="21"/>
      <c r="J497" s="21"/>
    </row>
    <row r="498" spans="9:10" ht="14.25" customHeight="1">
      <c r="I498" s="21"/>
      <c r="J498" s="21"/>
    </row>
    <row r="499" spans="9:10" ht="14.25" customHeight="1">
      <c r="I499" s="21"/>
      <c r="J499" s="21"/>
    </row>
    <row r="500" spans="9:10" ht="14.25" customHeight="1">
      <c r="I500" s="21"/>
      <c r="J500" s="21"/>
    </row>
    <row r="501" spans="9:10" ht="14.25" customHeight="1">
      <c r="I501" s="21"/>
      <c r="J501" s="21"/>
    </row>
    <row r="502" spans="9:10" ht="14.25" customHeight="1">
      <c r="I502" s="21"/>
      <c r="J502" s="21"/>
    </row>
    <row r="503" spans="9:10" ht="14.25" customHeight="1">
      <c r="I503" s="21"/>
      <c r="J503" s="21"/>
    </row>
    <row r="504" spans="9:10" ht="14.25" customHeight="1">
      <c r="I504" s="21"/>
      <c r="J504" s="21"/>
    </row>
    <row r="505" spans="9:10" ht="14.25" customHeight="1">
      <c r="I505" s="21"/>
      <c r="J505" s="21"/>
    </row>
    <row r="506" spans="9:10" ht="14.25" customHeight="1">
      <c r="I506" s="21"/>
      <c r="J506" s="21"/>
    </row>
    <row r="507" spans="9:10" ht="14.25" customHeight="1">
      <c r="I507" s="21"/>
      <c r="J507" s="21"/>
    </row>
    <row r="508" spans="9:10" ht="14.25" customHeight="1">
      <c r="I508" s="21"/>
      <c r="J508" s="21"/>
    </row>
    <row r="509" spans="9:10" ht="14.25" customHeight="1">
      <c r="I509" s="21"/>
      <c r="J509" s="21"/>
    </row>
    <row r="510" spans="9:10" ht="14.25" customHeight="1">
      <c r="I510" s="21"/>
      <c r="J510" s="21"/>
    </row>
    <row r="511" spans="9:10" ht="14.25" customHeight="1">
      <c r="I511" s="21"/>
      <c r="J511" s="21"/>
    </row>
    <row r="512" spans="9:10" ht="14.25" customHeight="1">
      <c r="I512" s="21"/>
      <c r="J512" s="21"/>
    </row>
    <row r="513" spans="9:10" ht="14.25" customHeight="1">
      <c r="I513" s="21"/>
      <c r="J513" s="21"/>
    </row>
    <row r="514" spans="9:10" ht="14.25" customHeight="1">
      <c r="I514" s="21"/>
      <c r="J514" s="21"/>
    </row>
    <row r="515" spans="9:10" ht="14.25" customHeight="1">
      <c r="I515" s="21"/>
      <c r="J515" s="21"/>
    </row>
    <row r="516" spans="9:10" ht="14.25" customHeight="1">
      <c r="I516" s="21"/>
      <c r="J516" s="21"/>
    </row>
    <row r="517" spans="9:10" ht="14.25" customHeight="1">
      <c r="I517" s="21"/>
      <c r="J517" s="21"/>
    </row>
    <row r="518" spans="9:10" ht="14.25" customHeight="1">
      <c r="I518" s="21"/>
      <c r="J518" s="21"/>
    </row>
    <row r="519" spans="9:10" ht="14.25" customHeight="1">
      <c r="I519" s="21"/>
      <c r="J519" s="21"/>
    </row>
    <row r="520" spans="9:10" ht="14.25" customHeight="1">
      <c r="I520" s="21"/>
      <c r="J520" s="21"/>
    </row>
    <row r="521" spans="9:10" ht="14.25" customHeight="1">
      <c r="I521" s="21"/>
      <c r="J521" s="21"/>
    </row>
    <row r="522" spans="9:10" ht="14.25" customHeight="1">
      <c r="I522" s="21"/>
      <c r="J522" s="21"/>
    </row>
    <row r="523" spans="9:10" ht="14.25" customHeight="1">
      <c r="I523" s="21"/>
      <c r="J523" s="21"/>
    </row>
    <row r="524" spans="9:10" ht="14.25" customHeight="1">
      <c r="I524" s="21"/>
      <c r="J524" s="21"/>
    </row>
    <row r="525" spans="9:10" ht="14.25" customHeight="1">
      <c r="I525" s="21"/>
      <c r="J525" s="21"/>
    </row>
    <row r="526" spans="9:10" ht="14.25" customHeight="1">
      <c r="I526" s="21"/>
      <c r="J526" s="21"/>
    </row>
    <row r="527" spans="9:10" ht="14.25" customHeight="1">
      <c r="I527" s="21"/>
      <c r="J527" s="21"/>
    </row>
    <row r="528" spans="9:10" ht="14.25" customHeight="1">
      <c r="I528" s="21"/>
      <c r="J528" s="21"/>
    </row>
    <row r="529" spans="9:10" ht="14.25" customHeight="1">
      <c r="I529" s="21"/>
      <c r="J529" s="21"/>
    </row>
    <row r="530" spans="9:10" ht="14.25" customHeight="1">
      <c r="I530" s="21"/>
      <c r="J530" s="21"/>
    </row>
    <row r="531" spans="9:10" ht="14.25" customHeight="1">
      <c r="I531" s="21"/>
      <c r="J531" s="21"/>
    </row>
    <row r="532" spans="9:10" ht="14.25" customHeight="1">
      <c r="I532" s="21"/>
      <c r="J532" s="21"/>
    </row>
    <row r="533" spans="9:10" ht="14.25" customHeight="1">
      <c r="I533" s="21"/>
      <c r="J533" s="21"/>
    </row>
    <row r="534" spans="9:10" ht="14.25" customHeight="1">
      <c r="I534" s="21"/>
      <c r="J534" s="21"/>
    </row>
    <row r="535" spans="9:10" ht="14.25" customHeight="1">
      <c r="I535" s="21"/>
      <c r="J535" s="21"/>
    </row>
    <row r="536" spans="9:10" ht="14.25" customHeight="1">
      <c r="I536" s="21"/>
      <c r="J536" s="21"/>
    </row>
    <row r="537" spans="9:10" ht="14.25" customHeight="1">
      <c r="I537" s="21"/>
      <c r="J537" s="21"/>
    </row>
    <row r="538" spans="9:10" ht="14.25" customHeight="1">
      <c r="I538" s="21"/>
      <c r="J538" s="21"/>
    </row>
    <row r="539" spans="9:10" ht="14.25" customHeight="1">
      <c r="I539" s="21"/>
      <c r="J539" s="21"/>
    </row>
    <row r="540" spans="9:10" ht="14.25" customHeight="1">
      <c r="I540" s="21"/>
      <c r="J540" s="21"/>
    </row>
    <row r="541" spans="9:10" ht="14.25" customHeight="1">
      <c r="I541" s="21"/>
      <c r="J541" s="21"/>
    </row>
    <row r="542" spans="9:10" ht="14.25" customHeight="1">
      <c r="I542" s="21"/>
      <c r="J542" s="21"/>
    </row>
    <row r="543" spans="9:10" ht="14.25" customHeight="1">
      <c r="I543" s="21"/>
      <c r="J543" s="21"/>
    </row>
    <row r="544" spans="9:10" ht="14.25" customHeight="1">
      <c r="I544" s="21"/>
      <c r="J544" s="21"/>
    </row>
    <row r="545" spans="9:10" ht="14.25" customHeight="1">
      <c r="I545" s="21"/>
      <c r="J545" s="21"/>
    </row>
    <row r="546" spans="9:10" ht="14.25" customHeight="1">
      <c r="I546" s="21"/>
      <c r="J546" s="21"/>
    </row>
    <row r="547" spans="9:10" ht="14.25" customHeight="1">
      <c r="I547" s="21"/>
      <c r="J547" s="21"/>
    </row>
    <row r="548" spans="9:10" ht="14.25" customHeight="1">
      <c r="I548" s="21"/>
      <c r="J548" s="21"/>
    </row>
    <row r="549" spans="9:10" ht="14.25" customHeight="1">
      <c r="I549" s="21"/>
      <c r="J549" s="21"/>
    </row>
    <row r="550" spans="9:10" ht="14.25" customHeight="1">
      <c r="I550" s="21"/>
      <c r="J550" s="21"/>
    </row>
    <row r="551" spans="9:10" ht="14.25" customHeight="1">
      <c r="I551" s="21"/>
      <c r="J551" s="21"/>
    </row>
    <row r="552" spans="9:10" ht="14.25" customHeight="1">
      <c r="I552" s="21"/>
      <c r="J552" s="21"/>
    </row>
    <row r="553" spans="9:10" ht="14.25" customHeight="1">
      <c r="I553" s="21"/>
      <c r="J553" s="21"/>
    </row>
    <row r="554" spans="9:10" ht="14.25" customHeight="1">
      <c r="I554" s="21"/>
      <c r="J554" s="21"/>
    </row>
    <row r="555" spans="9:10" ht="14.25" customHeight="1">
      <c r="I555" s="21"/>
      <c r="J555" s="21"/>
    </row>
    <row r="556" spans="9:10" ht="14.25" customHeight="1">
      <c r="I556" s="21"/>
      <c r="J556" s="21"/>
    </row>
    <row r="557" spans="9:10" ht="14.25" customHeight="1">
      <c r="I557" s="21"/>
      <c r="J557" s="21"/>
    </row>
    <row r="558" spans="9:10" ht="14.25" customHeight="1">
      <c r="I558" s="21"/>
      <c r="J558" s="21"/>
    </row>
    <row r="559" spans="9:10" ht="14.25" customHeight="1">
      <c r="I559" s="21"/>
      <c r="J559" s="21"/>
    </row>
    <row r="560" spans="9:10" ht="14.25" customHeight="1">
      <c r="I560" s="21"/>
      <c r="J560" s="21"/>
    </row>
    <row r="561" spans="9:10" ht="14.25" customHeight="1">
      <c r="I561" s="21"/>
      <c r="J561" s="21"/>
    </row>
    <row r="562" spans="9:10" ht="14.25" customHeight="1">
      <c r="I562" s="21"/>
      <c r="J562" s="21"/>
    </row>
    <row r="563" spans="9:10" ht="14.25" customHeight="1">
      <c r="I563" s="21"/>
      <c r="J563" s="21"/>
    </row>
    <row r="564" spans="9:10" ht="14.25" customHeight="1">
      <c r="I564" s="21"/>
      <c r="J564" s="21"/>
    </row>
    <row r="565" spans="9:10" ht="14.25" customHeight="1">
      <c r="I565" s="21"/>
      <c r="J565" s="21"/>
    </row>
    <row r="566" spans="9:10" ht="14.25" customHeight="1">
      <c r="I566" s="21"/>
      <c r="J566" s="21"/>
    </row>
    <row r="567" spans="9:10" ht="14.25" customHeight="1">
      <c r="I567" s="21"/>
      <c r="J567" s="21"/>
    </row>
    <row r="568" spans="9:10" ht="14.25" customHeight="1">
      <c r="I568" s="21"/>
      <c r="J568" s="21"/>
    </row>
    <row r="569" spans="9:10" ht="14.25" customHeight="1">
      <c r="I569" s="21"/>
      <c r="J569" s="21"/>
    </row>
    <row r="570" spans="9:10" ht="14.25" customHeight="1">
      <c r="I570" s="21"/>
      <c r="J570" s="21"/>
    </row>
    <row r="571" spans="9:10" ht="14.25" customHeight="1">
      <c r="I571" s="21"/>
      <c r="J571" s="21"/>
    </row>
    <row r="572" spans="9:10" ht="14.25" customHeight="1">
      <c r="I572" s="21"/>
      <c r="J572" s="21"/>
    </row>
    <row r="573" spans="9:10" ht="14.25" customHeight="1">
      <c r="I573" s="21"/>
      <c r="J573" s="21"/>
    </row>
    <row r="574" spans="9:10" ht="14.25" customHeight="1">
      <c r="I574" s="21"/>
      <c r="J574" s="21"/>
    </row>
    <row r="575" spans="9:10" ht="14.25" customHeight="1">
      <c r="I575" s="21"/>
      <c r="J575" s="21"/>
    </row>
    <row r="576" spans="9:10" ht="14.25" customHeight="1">
      <c r="I576" s="21"/>
      <c r="J576" s="21"/>
    </row>
    <row r="577" spans="9:10" ht="14.25" customHeight="1">
      <c r="I577" s="21"/>
      <c r="J577" s="21"/>
    </row>
    <row r="578" spans="9:10" ht="14.25" customHeight="1">
      <c r="I578" s="21"/>
      <c r="J578" s="21"/>
    </row>
    <row r="579" spans="9:10" ht="14.25" customHeight="1">
      <c r="I579" s="21"/>
      <c r="J579" s="21"/>
    </row>
    <row r="580" spans="9:10" ht="14.25" customHeight="1">
      <c r="I580" s="21"/>
      <c r="J580" s="21"/>
    </row>
    <row r="581" spans="9:10" ht="14.25" customHeight="1">
      <c r="I581" s="21"/>
      <c r="J581" s="21"/>
    </row>
    <row r="582" spans="9:10" ht="14.25" customHeight="1">
      <c r="I582" s="21"/>
      <c r="J582" s="21"/>
    </row>
    <row r="583" spans="9:10" ht="14.25" customHeight="1">
      <c r="I583" s="21"/>
      <c r="J583" s="21"/>
    </row>
    <row r="584" spans="9:10" ht="14.25" customHeight="1">
      <c r="I584" s="21"/>
      <c r="J584" s="21"/>
    </row>
    <row r="585" spans="9:10" ht="14.25" customHeight="1">
      <c r="I585" s="21"/>
      <c r="J585" s="21"/>
    </row>
    <row r="586" spans="9:10" ht="14.25" customHeight="1">
      <c r="I586" s="21"/>
      <c r="J586" s="21"/>
    </row>
    <row r="587" spans="9:10" ht="14.25" customHeight="1">
      <c r="I587" s="21"/>
      <c r="J587" s="21"/>
    </row>
    <row r="588" spans="9:10" ht="14.25" customHeight="1">
      <c r="I588" s="21"/>
      <c r="J588" s="21"/>
    </row>
    <row r="589" spans="9:10" ht="14.25" customHeight="1">
      <c r="I589" s="21"/>
      <c r="J589" s="21"/>
    </row>
    <row r="590" spans="9:10" ht="14.25" customHeight="1">
      <c r="I590" s="21"/>
      <c r="J590" s="21"/>
    </row>
    <row r="591" spans="9:10" ht="14.25" customHeight="1">
      <c r="I591" s="21"/>
      <c r="J591" s="21"/>
    </row>
    <row r="592" spans="9:10" ht="14.25" customHeight="1">
      <c r="I592" s="21"/>
      <c r="J592" s="21"/>
    </row>
    <row r="593" spans="9:10" ht="14.25" customHeight="1">
      <c r="I593" s="21"/>
      <c r="J593" s="21"/>
    </row>
    <row r="594" spans="9:10" ht="14.25" customHeight="1">
      <c r="I594" s="21"/>
      <c r="J594" s="21"/>
    </row>
    <row r="595" spans="9:10" ht="14.25" customHeight="1">
      <c r="I595" s="21"/>
      <c r="J595" s="21"/>
    </row>
    <row r="596" spans="9:10" ht="14.25" customHeight="1">
      <c r="I596" s="21"/>
      <c r="J596" s="21"/>
    </row>
    <row r="597" spans="9:10" ht="14.25" customHeight="1">
      <c r="I597" s="21"/>
      <c r="J597" s="21"/>
    </row>
    <row r="598" spans="9:10" ht="14.25" customHeight="1">
      <c r="I598" s="21"/>
      <c r="J598" s="21"/>
    </row>
    <row r="599" spans="9:10" ht="14.25" customHeight="1">
      <c r="I599" s="21"/>
      <c r="J599" s="21"/>
    </row>
    <row r="600" spans="9:10" ht="14.25" customHeight="1">
      <c r="I600" s="21"/>
      <c r="J600" s="21"/>
    </row>
    <row r="601" spans="9:10" ht="14.25" customHeight="1">
      <c r="I601" s="21"/>
      <c r="J601" s="21"/>
    </row>
    <row r="602" spans="9:10" ht="14.25" customHeight="1">
      <c r="I602" s="21"/>
      <c r="J602" s="21"/>
    </row>
    <row r="603" spans="9:10" ht="14.25" customHeight="1">
      <c r="I603" s="21"/>
      <c r="J603" s="21"/>
    </row>
    <row r="604" spans="9:10" ht="14.25" customHeight="1">
      <c r="I604" s="21"/>
      <c r="J604" s="21"/>
    </row>
    <row r="605" spans="9:10" ht="14.25" customHeight="1">
      <c r="I605" s="21"/>
      <c r="J605" s="21"/>
    </row>
    <row r="606" spans="9:10" ht="14.25" customHeight="1">
      <c r="I606" s="21"/>
      <c r="J606" s="21"/>
    </row>
    <row r="607" spans="9:10" ht="14.25" customHeight="1">
      <c r="I607" s="21"/>
      <c r="J607" s="21"/>
    </row>
    <row r="608" spans="9:10" ht="14.25" customHeight="1">
      <c r="I608" s="21"/>
      <c r="J608" s="21"/>
    </row>
    <row r="609" spans="9:10" ht="14.25" customHeight="1">
      <c r="I609" s="21"/>
      <c r="J609" s="21"/>
    </row>
    <row r="610" spans="9:10" ht="14.25" customHeight="1">
      <c r="I610" s="21"/>
      <c r="J610" s="21"/>
    </row>
    <row r="611" spans="9:10" ht="14.25" customHeight="1">
      <c r="I611" s="21"/>
      <c r="J611" s="21"/>
    </row>
    <row r="612" spans="9:10" ht="14.25" customHeight="1">
      <c r="I612" s="21"/>
      <c r="J612" s="21"/>
    </row>
    <row r="613" spans="9:10" ht="14.25" customHeight="1">
      <c r="I613" s="21"/>
      <c r="J613" s="21"/>
    </row>
    <row r="614" spans="9:10" ht="14.25" customHeight="1">
      <c r="I614" s="21"/>
      <c r="J614" s="21"/>
    </row>
    <row r="615" spans="9:10" ht="14.25" customHeight="1">
      <c r="I615" s="21"/>
      <c r="J615" s="21"/>
    </row>
    <row r="616" spans="9:10" ht="14.25" customHeight="1">
      <c r="I616" s="21"/>
      <c r="J616" s="21"/>
    </row>
    <row r="617" spans="9:10" ht="14.25" customHeight="1">
      <c r="I617" s="21"/>
      <c r="J617" s="21"/>
    </row>
    <row r="618" spans="9:10" ht="14.25" customHeight="1">
      <c r="I618" s="21"/>
      <c r="J618" s="21"/>
    </row>
    <row r="619" spans="9:10" ht="14.25" customHeight="1">
      <c r="I619" s="21"/>
      <c r="J619" s="21"/>
    </row>
    <row r="620" spans="9:10" ht="14.25" customHeight="1">
      <c r="I620" s="21"/>
      <c r="J620" s="21"/>
    </row>
    <row r="621" spans="9:10" ht="14.25" customHeight="1">
      <c r="I621" s="21"/>
      <c r="J621" s="21"/>
    </row>
    <row r="622" spans="9:10" ht="14.25" customHeight="1">
      <c r="I622" s="21"/>
      <c r="J622" s="21"/>
    </row>
    <row r="623" spans="9:10" ht="14.25" customHeight="1">
      <c r="I623" s="21"/>
      <c r="J623" s="21"/>
    </row>
    <row r="624" spans="9:10" ht="14.25" customHeight="1">
      <c r="I624" s="21"/>
      <c r="J624" s="21"/>
    </row>
    <row r="625" spans="9:10" ht="14.25" customHeight="1">
      <c r="I625" s="21"/>
      <c r="J625" s="21"/>
    </row>
    <row r="626" spans="9:10" ht="14.25" customHeight="1">
      <c r="I626" s="21"/>
      <c r="J626" s="21"/>
    </row>
    <row r="627" spans="9:10" ht="14.25" customHeight="1">
      <c r="I627" s="21"/>
      <c r="J627" s="21"/>
    </row>
    <row r="628" spans="9:10" ht="14.25" customHeight="1">
      <c r="I628" s="21"/>
      <c r="J628" s="21"/>
    </row>
    <row r="629" spans="9:10" ht="14.25" customHeight="1">
      <c r="I629" s="21"/>
      <c r="J629" s="21"/>
    </row>
    <row r="630" spans="9:10" ht="14.25" customHeight="1">
      <c r="I630" s="21"/>
      <c r="J630" s="21"/>
    </row>
    <row r="631" spans="9:10" ht="14.25" customHeight="1">
      <c r="I631" s="21"/>
      <c r="J631" s="21"/>
    </row>
    <row r="632" spans="9:10" ht="14.25" customHeight="1">
      <c r="I632" s="21"/>
      <c r="J632" s="21"/>
    </row>
    <row r="633" spans="9:10" ht="14.25" customHeight="1">
      <c r="I633" s="21"/>
      <c r="J633" s="21"/>
    </row>
    <row r="634" spans="9:10" ht="14.25" customHeight="1">
      <c r="I634" s="21"/>
      <c r="J634" s="21"/>
    </row>
    <row r="635" spans="9:10" ht="14.25" customHeight="1">
      <c r="I635" s="21"/>
      <c r="J635" s="21"/>
    </row>
    <row r="636" spans="9:10" ht="14.25" customHeight="1">
      <c r="I636" s="21"/>
      <c r="J636" s="21"/>
    </row>
    <row r="637" spans="9:10" ht="14.25" customHeight="1">
      <c r="I637" s="21"/>
      <c r="J637" s="21"/>
    </row>
    <row r="638" spans="9:10" ht="14.25" customHeight="1">
      <c r="I638" s="21"/>
      <c r="J638" s="21"/>
    </row>
    <row r="639" spans="9:10" ht="14.25" customHeight="1">
      <c r="I639" s="21"/>
      <c r="J639" s="21"/>
    </row>
    <row r="640" spans="9:10" ht="14.25" customHeight="1">
      <c r="I640" s="21"/>
      <c r="J640" s="21"/>
    </row>
    <row r="641" spans="9:10" ht="14.25" customHeight="1">
      <c r="I641" s="21"/>
      <c r="J641" s="21"/>
    </row>
    <row r="642" spans="9:10" ht="14.25" customHeight="1">
      <c r="I642" s="21"/>
      <c r="J642" s="21"/>
    </row>
    <row r="643" spans="9:10" ht="14.25" customHeight="1">
      <c r="I643" s="21"/>
      <c r="J643" s="21"/>
    </row>
    <row r="644" spans="9:10" ht="14.25" customHeight="1">
      <c r="I644" s="21"/>
      <c r="J644" s="21"/>
    </row>
    <row r="645" spans="9:10" ht="14.25" customHeight="1">
      <c r="I645" s="21"/>
      <c r="J645" s="21"/>
    </row>
    <row r="646" spans="9:10" ht="14.25" customHeight="1">
      <c r="I646" s="21"/>
      <c r="J646" s="21"/>
    </row>
    <row r="647" spans="9:10" ht="14.25" customHeight="1">
      <c r="I647" s="21"/>
      <c r="J647" s="21"/>
    </row>
    <row r="648" spans="9:10" ht="14.25" customHeight="1">
      <c r="I648" s="21"/>
      <c r="J648" s="21"/>
    </row>
    <row r="649" spans="9:10" ht="14.25" customHeight="1">
      <c r="I649" s="21"/>
      <c r="J649" s="21"/>
    </row>
    <row r="650" spans="9:10" ht="14.25" customHeight="1">
      <c r="I650" s="21"/>
      <c r="J650" s="21"/>
    </row>
    <row r="651" spans="9:10" ht="14.25" customHeight="1">
      <c r="I651" s="21"/>
      <c r="J651" s="21"/>
    </row>
    <row r="652" spans="9:10" ht="14.25" customHeight="1">
      <c r="I652" s="21"/>
      <c r="J652" s="21"/>
    </row>
    <row r="653" spans="9:10" ht="14.25" customHeight="1">
      <c r="I653" s="21"/>
      <c r="J653" s="21"/>
    </row>
    <row r="654" spans="9:10" ht="14.25" customHeight="1">
      <c r="I654" s="21"/>
      <c r="J654" s="21"/>
    </row>
    <row r="655" spans="9:10" ht="14.25" customHeight="1">
      <c r="I655" s="21"/>
      <c r="J655" s="21"/>
    </row>
    <row r="656" spans="9:10" ht="14.25" customHeight="1">
      <c r="I656" s="21"/>
      <c r="J656" s="21"/>
    </row>
    <row r="657" spans="9:10" ht="14.25" customHeight="1">
      <c r="I657" s="21"/>
      <c r="J657" s="21"/>
    </row>
    <row r="658" spans="9:10" ht="14.25" customHeight="1">
      <c r="I658" s="21"/>
      <c r="J658" s="21"/>
    </row>
    <row r="659" spans="9:10" ht="14.25" customHeight="1">
      <c r="I659" s="21"/>
      <c r="J659" s="21"/>
    </row>
    <row r="660" spans="9:10" ht="14.25" customHeight="1">
      <c r="I660" s="21"/>
      <c r="J660" s="21"/>
    </row>
    <row r="661" spans="9:10" ht="14.25" customHeight="1">
      <c r="I661" s="21"/>
      <c r="J661" s="21"/>
    </row>
    <row r="662" spans="9:10" ht="14.25" customHeight="1">
      <c r="I662" s="21"/>
      <c r="J662" s="21"/>
    </row>
    <row r="663" spans="9:10" ht="14.25" customHeight="1">
      <c r="I663" s="21"/>
      <c r="J663" s="21"/>
    </row>
    <row r="664" spans="9:10" ht="14.25" customHeight="1">
      <c r="I664" s="21"/>
      <c r="J664" s="21"/>
    </row>
    <row r="665" spans="9:10" ht="14.25" customHeight="1">
      <c r="I665" s="21"/>
      <c r="J665" s="21"/>
    </row>
    <row r="666" spans="9:10" ht="14.25" customHeight="1">
      <c r="I666" s="21"/>
      <c r="J666" s="21"/>
    </row>
    <row r="667" spans="9:10" ht="14.25" customHeight="1">
      <c r="I667" s="21"/>
      <c r="J667" s="21"/>
    </row>
    <row r="668" spans="9:10" ht="14.25" customHeight="1">
      <c r="I668" s="21"/>
      <c r="J668" s="21"/>
    </row>
    <row r="669" spans="9:10" ht="14.25" customHeight="1">
      <c r="I669" s="21"/>
      <c r="J669" s="21"/>
    </row>
    <row r="670" spans="9:10" ht="14.25" customHeight="1">
      <c r="I670" s="21"/>
      <c r="J670" s="21"/>
    </row>
    <row r="671" spans="9:10" ht="14.25" customHeight="1">
      <c r="I671" s="21"/>
      <c r="J671" s="21"/>
    </row>
    <row r="672" spans="9:10" ht="14.25" customHeight="1">
      <c r="I672" s="21"/>
      <c r="J672" s="21"/>
    </row>
    <row r="673" spans="9:10" ht="14.25" customHeight="1">
      <c r="I673" s="21"/>
      <c r="J673" s="21"/>
    </row>
    <row r="674" spans="9:10" ht="14.25" customHeight="1">
      <c r="I674" s="21"/>
      <c r="J674" s="21"/>
    </row>
    <row r="675" spans="9:10" ht="14.25" customHeight="1">
      <c r="I675" s="21"/>
      <c r="J675" s="21"/>
    </row>
    <row r="676" spans="9:10" ht="14.25" customHeight="1">
      <c r="I676" s="21"/>
      <c r="J676" s="21"/>
    </row>
    <row r="677" spans="9:10" ht="14.25" customHeight="1">
      <c r="I677" s="21"/>
      <c r="J677" s="21"/>
    </row>
    <row r="678" spans="9:10" ht="14.25" customHeight="1">
      <c r="I678" s="21"/>
      <c r="J678" s="21"/>
    </row>
    <row r="679" spans="9:10" ht="14.25" customHeight="1">
      <c r="I679" s="21"/>
      <c r="J679" s="21"/>
    </row>
    <row r="680" spans="9:10" ht="14.25" customHeight="1">
      <c r="I680" s="21"/>
      <c r="J680" s="21"/>
    </row>
    <row r="681" spans="9:10" ht="14.25" customHeight="1">
      <c r="I681" s="21"/>
      <c r="J681" s="21"/>
    </row>
    <row r="682" spans="9:10" ht="14.25" customHeight="1">
      <c r="I682" s="21"/>
      <c r="J682" s="21"/>
    </row>
    <row r="683" spans="9:10" ht="14.25" customHeight="1">
      <c r="I683" s="21"/>
      <c r="J683" s="21"/>
    </row>
    <row r="684" spans="9:10" ht="14.25" customHeight="1">
      <c r="I684" s="21"/>
      <c r="J684" s="21"/>
    </row>
    <row r="685" spans="9:10" ht="14.25" customHeight="1">
      <c r="I685" s="21"/>
      <c r="J685" s="21"/>
    </row>
    <row r="686" spans="9:10" ht="14.25" customHeight="1">
      <c r="I686" s="21"/>
      <c r="J686" s="21"/>
    </row>
    <row r="687" spans="9:10" ht="14.25" customHeight="1">
      <c r="I687" s="21"/>
      <c r="J687" s="21"/>
    </row>
    <row r="688" spans="9:10" ht="14.25" customHeight="1">
      <c r="I688" s="21"/>
      <c r="J688" s="21"/>
    </row>
    <row r="689" spans="9:10" ht="14.25" customHeight="1">
      <c r="I689" s="21"/>
      <c r="J689" s="21"/>
    </row>
    <row r="690" spans="9:10" ht="14.25" customHeight="1">
      <c r="I690" s="21"/>
      <c r="J690" s="21"/>
    </row>
    <row r="691" spans="9:10" ht="14.25" customHeight="1">
      <c r="I691" s="21"/>
      <c r="J691" s="21"/>
    </row>
    <row r="692" spans="9:10" ht="14.25" customHeight="1">
      <c r="I692" s="21"/>
      <c r="J692" s="21"/>
    </row>
    <row r="693" spans="9:10" ht="14.25" customHeight="1">
      <c r="I693" s="21"/>
      <c r="J693" s="21"/>
    </row>
    <row r="694" spans="9:10" ht="14.25" customHeight="1">
      <c r="I694" s="21"/>
      <c r="J694" s="21"/>
    </row>
    <row r="695" spans="9:10" ht="14.25" customHeight="1">
      <c r="I695" s="21"/>
      <c r="J695" s="21"/>
    </row>
    <row r="696" spans="9:10" ht="14.25" customHeight="1">
      <c r="I696" s="21"/>
      <c r="J696" s="21"/>
    </row>
    <row r="697" spans="9:10" ht="14.25" customHeight="1">
      <c r="I697" s="21"/>
      <c r="J697" s="21"/>
    </row>
    <row r="698" spans="9:10" ht="14.25" customHeight="1">
      <c r="I698" s="21"/>
      <c r="J698" s="21"/>
    </row>
    <row r="699" spans="9:10" ht="14.25" customHeight="1">
      <c r="I699" s="21"/>
      <c r="J699" s="21"/>
    </row>
    <row r="700" spans="9:10" ht="14.25" customHeight="1">
      <c r="I700" s="21"/>
      <c r="J700" s="21"/>
    </row>
    <row r="701" spans="9:10" ht="14.25" customHeight="1">
      <c r="I701" s="21"/>
      <c r="J701" s="21"/>
    </row>
    <row r="702" spans="9:10" ht="14.25" customHeight="1">
      <c r="I702" s="21"/>
      <c r="J702" s="21"/>
    </row>
    <row r="703" spans="9:10" ht="14.25" customHeight="1">
      <c r="I703" s="21"/>
      <c r="J703" s="21"/>
    </row>
    <row r="704" spans="9:10" ht="14.25" customHeight="1">
      <c r="I704" s="21"/>
      <c r="J704" s="21"/>
    </row>
    <row r="705" spans="9:10" ht="14.25" customHeight="1">
      <c r="I705" s="21"/>
      <c r="J705" s="21"/>
    </row>
    <row r="706" spans="9:10" ht="14.25" customHeight="1">
      <c r="I706" s="21"/>
      <c r="J706" s="21"/>
    </row>
    <row r="707" spans="9:10" ht="14.25" customHeight="1">
      <c r="I707" s="21"/>
      <c r="J707" s="21"/>
    </row>
    <row r="708" spans="9:10" ht="14.25" customHeight="1">
      <c r="I708" s="21"/>
      <c r="J708" s="21"/>
    </row>
    <row r="709" spans="9:10" ht="14.25" customHeight="1">
      <c r="I709" s="21"/>
      <c r="J709" s="21"/>
    </row>
    <row r="710" spans="9:10" ht="14.25" customHeight="1">
      <c r="I710" s="21"/>
      <c r="J710" s="21"/>
    </row>
    <row r="711" spans="9:10" ht="14.25" customHeight="1">
      <c r="I711" s="21"/>
      <c r="J711" s="21"/>
    </row>
    <row r="712" spans="9:10" ht="14.25" customHeight="1">
      <c r="I712" s="21"/>
      <c r="J712" s="21"/>
    </row>
    <row r="713" spans="9:10" ht="14.25" customHeight="1">
      <c r="I713" s="21"/>
      <c r="J713" s="21"/>
    </row>
    <row r="714" spans="9:10" ht="14.25" customHeight="1">
      <c r="I714" s="21"/>
      <c r="J714" s="21"/>
    </row>
    <row r="715" spans="9:10" ht="14.25" customHeight="1">
      <c r="I715" s="21"/>
      <c r="J715" s="21"/>
    </row>
    <row r="716" spans="9:10" ht="14.25" customHeight="1">
      <c r="I716" s="21"/>
      <c r="J716" s="21"/>
    </row>
    <row r="717" spans="9:10" ht="14.25" customHeight="1">
      <c r="I717" s="21"/>
      <c r="J717" s="21"/>
    </row>
    <row r="718" spans="9:10" ht="14.25" customHeight="1">
      <c r="I718" s="21"/>
      <c r="J718" s="21"/>
    </row>
    <row r="719" spans="9:10" ht="14.25" customHeight="1">
      <c r="I719" s="21"/>
      <c r="J719" s="21"/>
    </row>
    <row r="720" spans="9:10" ht="14.25" customHeight="1">
      <c r="I720" s="21"/>
      <c r="J720" s="21"/>
    </row>
    <row r="721" spans="9:10" ht="14.25" customHeight="1">
      <c r="I721" s="21"/>
      <c r="J721" s="21"/>
    </row>
    <row r="722" spans="9:10" ht="14.25" customHeight="1">
      <c r="I722" s="21"/>
      <c r="J722" s="21"/>
    </row>
    <row r="723" spans="9:10" ht="14.25" customHeight="1">
      <c r="I723" s="21"/>
      <c r="J723" s="21"/>
    </row>
    <row r="724" spans="9:10" ht="14.25" customHeight="1">
      <c r="I724" s="21"/>
      <c r="J724" s="21"/>
    </row>
    <row r="725" spans="9:10" ht="14.25" customHeight="1">
      <c r="I725" s="21"/>
      <c r="J725" s="21"/>
    </row>
    <row r="726" spans="9:10" ht="14.25" customHeight="1">
      <c r="I726" s="21"/>
      <c r="J726" s="21"/>
    </row>
    <row r="727" spans="9:10" ht="14.25" customHeight="1">
      <c r="I727" s="21"/>
      <c r="J727" s="21"/>
    </row>
    <row r="728" spans="9:10" ht="14.25" customHeight="1">
      <c r="I728" s="21"/>
      <c r="J728" s="21"/>
    </row>
    <row r="729" spans="9:10" ht="14.25" customHeight="1">
      <c r="I729" s="21"/>
      <c r="J729" s="21"/>
    </row>
    <row r="730" spans="9:10" ht="14.25" customHeight="1">
      <c r="I730" s="21"/>
      <c r="J730" s="21"/>
    </row>
    <row r="731" spans="9:10" ht="14.25" customHeight="1">
      <c r="I731" s="21"/>
      <c r="J731" s="21"/>
    </row>
    <row r="732" spans="9:10" ht="14.25" customHeight="1">
      <c r="I732" s="21"/>
      <c r="J732" s="21"/>
    </row>
    <row r="733" spans="9:10" ht="14.25" customHeight="1">
      <c r="I733" s="21"/>
      <c r="J733" s="21"/>
    </row>
    <row r="734" spans="9:10" ht="14.25" customHeight="1">
      <c r="I734" s="21"/>
      <c r="J734" s="21"/>
    </row>
    <row r="735" spans="9:10" ht="14.25" customHeight="1">
      <c r="I735" s="21"/>
      <c r="J735" s="21"/>
    </row>
    <row r="736" spans="9:10" ht="14.25" customHeight="1">
      <c r="I736" s="21"/>
      <c r="J736" s="21"/>
    </row>
    <row r="737" spans="9:10" ht="14.25" customHeight="1">
      <c r="I737" s="21"/>
      <c r="J737" s="21"/>
    </row>
    <row r="738" spans="9:10" ht="14.25" customHeight="1">
      <c r="I738" s="21"/>
      <c r="J738" s="21"/>
    </row>
    <row r="739" spans="9:10" ht="14.25" customHeight="1">
      <c r="I739" s="21"/>
      <c r="J739" s="21"/>
    </row>
    <row r="740" spans="9:10" ht="14.25" customHeight="1">
      <c r="I740" s="21"/>
      <c r="J740" s="21"/>
    </row>
    <row r="741" spans="9:10" ht="14.25" customHeight="1">
      <c r="I741" s="21"/>
      <c r="J741" s="21"/>
    </row>
    <row r="742" spans="9:10" ht="14.25" customHeight="1">
      <c r="I742" s="21"/>
      <c r="J742" s="21"/>
    </row>
    <row r="743" spans="9:10" ht="14.25" customHeight="1">
      <c r="I743" s="21"/>
      <c r="J743" s="21"/>
    </row>
    <row r="744" spans="9:10" ht="14.25" customHeight="1">
      <c r="I744" s="21"/>
      <c r="J744" s="21"/>
    </row>
    <row r="745" spans="9:10" ht="14.25" customHeight="1">
      <c r="I745" s="21"/>
      <c r="J745" s="21"/>
    </row>
    <row r="746" spans="9:10" ht="14.25" customHeight="1">
      <c r="I746" s="21"/>
      <c r="J746" s="21"/>
    </row>
    <row r="747" spans="9:10" ht="14.25" customHeight="1">
      <c r="I747" s="21"/>
      <c r="J747" s="21"/>
    </row>
    <row r="748" spans="9:10" ht="14.25" customHeight="1">
      <c r="I748" s="21"/>
      <c r="J748" s="21"/>
    </row>
    <row r="749" spans="9:10" ht="14.25" customHeight="1">
      <c r="I749" s="21"/>
      <c r="J749" s="21"/>
    </row>
    <row r="750" spans="9:10" ht="14.25" customHeight="1">
      <c r="I750" s="21"/>
      <c r="J750" s="21"/>
    </row>
    <row r="751" spans="9:10" ht="14.25" customHeight="1">
      <c r="I751" s="21"/>
      <c r="J751" s="21"/>
    </row>
    <row r="752" spans="9:10" ht="14.25" customHeight="1">
      <c r="I752" s="21"/>
      <c r="J752" s="21"/>
    </row>
    <row r="753" spans="9:10" ht="14.25" customHeight="1">
      <c r="I753" s="21"/>
      <c r="J753" s="21"/>
    </row>
    <row r="754" spans="9:10" ht="14.25" customHeight="1">
      <c r="I754" s="21"/>
      <c r="J754" s="21"/>
    </row>
    <row r="755" spans="9:10" ht="14.25" customHeight="1">
      <c r="I755" s="21"/>
      <c r="J755" s="21"/>
    </row>
    <row r="756" spans="9:10" ht="14.25" customHeight="1">
      <c r="I756" s="21"/>
      <c r="J756" s="21"/>
    </row>
    <row r="757" spans="9:10" ht="14.25" customHeight="1">
      <c r="I757" s="21"/>
      <c r="J757" s="21"/>
    </row>
    <row r="758" spans="9:10" ht="14.25" customHeight="1">
      <c r="I758" s="21"/>
      <c r="J758" s="21"/>
    </row>
    <row r="759" spans="9:10" ht="14.25" customHeight="1">
      <c r="I759" s="21"/>
      <c r="J759" s="21"/>
    </row>
    <row r="760" spans="9:10" ht="14.25" customHeight="1">
      <c r="I760" s="21"/>
      <c r="J760" s="21"/>
    </row>
    <row r="761" spans="9:10" ht="14.25" customHeight="1">
      <c r="I761" s="21"/>
      <c r="J761" s="21"/>
    </row>
    <row r="762" spans="9:10" ht="14.25" customHeight="1">
      <c r="I762" s="21"/>
      <c r="J762" s="21"/>
    </row>
    <row r="763" spans="9:10" ht="14.25" customHeight="1">
      <c r="I763" s="21"/>
      <c r="J763" s="21"/>
    </row>
    <row r="764" spans="9:10" ht="14.25" customHeight="1">
      <c r="I764" s="21"/>
      <c r="J764" s="21"/>
    </row>
    <row r="765" spans="9:10" ht="14.25" customHeight="1">
      <c r="I765" s="21"/>
      <c r="J765" s="21"/>
    </row>
    <row r="766" spans="9:10" ht="14.25" customHeight="1">
      <c r="I766" s="21"/>
      <c r="J766" s="21"/>
    </row>
    <row r="767" spans="9:10" ht="14.25" customHeight="1">
      <c r="I767" s="21"/>
      <c r="J767" s="21"/>
    </row>
    <row r="768" spans="9:10" ht="14.25" customHeight="1">
      <c r="I768" s="21"/>
      <c r="J768" s="21"/>
    </row>
    <row r="769" spans="9:10" ht="14.25" customHeight="1">
      <c r="I769" s="21"/>
      <c r="J769" s="21"/>
    </row>
    <row r="770" spans="9:10" ht="14.25" customHeight="1">
      <c r="I770" s="21"/>
      <c r="J770" s="21"/>
    </row>
    <row r="771" spans="9:10" ht="14.25" customHeight="1">
      <c r="I771" s="21"/>
      <c r="J771" s="21"/>
    </row>
    <row r="772" spans="9:10" ht="14.25" customHeight="1">
      <c r="I772" s="21"/>
      <c r="J772" s="21"/>
    </row>
    <row r="773" spans="9:10" ht="14.25" customHeight="1">
      <c r="I773" s="21"/>
      <c r="J773" s="21"/>
    </row>
    <row r="774" spans="9:10" ht="14.25" customHeight="1">
      <c r="I774" s="21"/>
      <c r="J774" s="21"/>
    </row>
    <row r="775" spans="9:10" ht="14.25" customHeight="1">
      <c r="I775" s="21"/>
      <c r="J775" s="21"/>
    </row>
    <row r="776" spans="9:10" ht="14.25" customHeight="1">
      <c r="I776" s="21"/>
      <c r="J776" s="21"/>
    </row>
    <row r="777" spans="9:10" ht="14.25" customHeight="1">
      <c r="I777" s="21"/>
      <c r="J777" s="21"/>
    </row>
    <row r="778" spans="9:10" ht="14.25" customHeight="1">
      <c r="I778" s="21"/>
      <c r="J778" s="21"/>
    </row>
    <row r="779" spans="9:10" ht="14.25" customHeight="1">
      <c r="I779" s="21"/>
      <c r="J779" s="21"/>
    </row>
    <row r="780" spans="9:10" ht="14.25" customHeight="1">
      <c r="I780" s="21"/>
      <c r="J780" s="21"/>
    </row>
    <row r="781" spans="9:10" ht="14.25" customHeight="1">
      <c r="I781" s="21"/>
      <c r="J781" s="21"/>
    </row>
    <row r="782" spans="9:10" ht="14.25" customHeight="1">
      <c r="I782" s="21"/>
      <c r="J782" s="21"/>
    </row>
    <row r="783" spans="9:10" ht="14.25" customHeight="1">
      <c r="I783" s="21"/>
      <c r="J783" s="21"/>
    </row>
    <row r="784" spans="9:10" ht="14.25" customHeight="1">
      <c r="I784" s="21"/>
      <c r="J784" s="21"/>
    </row>
    <row r="785" spans="9:10" ht="14.25" customHeight="1">
      <c r="I785" s="21"/>
      <c r="J785" s="21"/>
    </row>
    <row r="786" spans="9:10" ht="14.25" customHeight="1">
      <c r="I786" s="21"/>
      <c r="J786" s="21"/>
    </row>
    <row r="787" spans="9:10" ht="14.25" customHeight="1">
      <c r="I787" s="21"/>
      <c r="J787" s="21"/>
    </row>
    <row r="788" spans="9:10" ht="14.25" customHeight="1">
      <c r="I788" s="21"/>
      <c r="J788" s="21"/>
    </row>
    <row r="789" spans="9:10" ht="14.25" customHeight="1">
      <c r="I789" s="21"/>
      <c r="J789" s="21"/>
    </row>
    <row r="790" spans="9:10" ht="14.25" customHeight="1">
      <c r="I790" s="21"/>
      <c r="J790" s="21"/>
    </row>
    <row r="791" spans="9:10" ht="14.25" customHeight="1">
      <c r="I791" s="21"/>
      <c r="J791" s="21"/>
    </row>
    <row r="792" spans="9:10" ht="14.25" customHeight="1">
      <c r="I792" s="21"/>
      <c r="J792" s="21"/>
    </row>
    <row r="793" spans="9:10" ht="14.25" customHeight="1">
      <c r="I793" s="21"/>
      <c r="J793" s="21"/>
    </row>
    <row r="794" spans="9:10" ht="14.25" customHeight="1">
      <c r="I794" s="21"/>
      <c r="J794" s="21"/>
    </row>
    <row r="795" spans="9:10" ht="14.25" customHeight="1">
      <c r="I795" s="21"/>
      <c r="J795" s="21"/>
    </row>
    <row r="796" spans="9:10" ht="14.25" customHeight="1">
      <c r="I796" s="21"/>
      <c r="J796" s="21"/>
    </row>
    <row r="797" spans="9:10" ht="14.25" customHeight="1">
      <c r="I797" s="21"/>
      <c r="J797" s="21"/>
    </row>
    <row r="798" spans="9:10" ht="14.25" customHeight="1">
      <c r="I798" s="21"/>
      <c r="J798" s="21"/>
    </row>
    <row r="799" spans="9:10" ht="14.25" customHeight="1">
      <c r="I799" s="21"/>
      <c r="J799" s="21"/>
    </row>
    <row r="800" spans="9:10" ht="14.25" customHeight="1">
      <c r="I800" s="21"/>
      <c r="J800" s="21"/>
    </row>
    <row r="801" spans="9:10" ht="14.25" customHeight="1">
      <c r="I801" s="21"/>
      <c r="J801" s="21"/>
    </row>
    <row r="802" spans="9:10" ht="14.25" customHeight="1">
      <c r="I802" s="21"/>
      <c r="J802" s="21"/>
    </row>
    <row r="803" spans="9:10" ht="14.25" customHeight="1">
      <c r="I803" s="21"/>
      <c r="J803" s="21"/>
    </row>
    <row r="804" spans="9:10" ht="14.25" customHeight="1">
      <c r="I804" s="21"/>
      <c r="J804" s="21"/>
    </row>
    <row r="805" spans="9:10" ht="14.25" customHeight="1">
      <c r="I805" s="21"/>
      <c r="J805" s="21"/>
    </row>
    <row r="806" spans="9:10" ht="14.25" customHeight="1">
      <c r="I806" s="21"/>
      <c r="J806" s="21"/>
    </row>
    <row r="807" spans="9:10" ht="14.25" customHeight="1">
      <c r="I807" s="21"/>
      <c r="J807" s="21"/>
    </row>
    <row r="808" spans="9:10" ht="14.25" customHeight="1">
      <c r="I808" s="21"/>
      <c r="J808" s="21"/>
    </row>
    <row r="809" spans="9:10" ht="14.25" customHeight="1">
      <c r="I809" s="21"/>
      <c r="J809" s="21"/>
    </row>
    <row r="810" spans="9:10" ht="14.25" customHeight="1">
      <c r="I810" s="21"/>
      <c r="J810" s="21"/>
    </row>
    <row r="811" spans="9:10" ht="14.25" customHeight="1">
      <c r="I811" s="21"/>
      <c r="J811" s="21"/>
    </row>
    <row r="812" spans="9:10" ht="14.25" customHeight="1">
      <c r="I812" s="21"/>
      <c r="J812" s="21"/>
    </row>
    <row r="813" spans="9:10" ht="14.25" customHeight="1">
      <c r="I813" s="21"/>
      <c r="J813" s="21"/>
    </row>
    <row r="814" spans="9:10" ht="14.25" customHeight="1">
      <c r="I814" s="21"/>
      <c r="J814" s="21"/>
    </row>
    <row r="815" spans="9:10" ht="14.25" customHeight="1">
      <c r="I815" s="21"/>
      <c r="J815" s="21"/>
    </row>
    <row r="816" spans="9:10" ht="14.25" customHeight="1">
      <c r="I816" s="21"/>
      <c r="J816" s="21"/>
    </row>
    <row r="817" spans="9:10" ht="14.25" customHeight="1">
      <c r="I817" s="21"/>
      <c r="J817" s="21"/>
    </row>
    <row r="818" spans="9:10" ht="14.25" customHeight="1">
      <c r="I818" s="21"/>
      <c r="J818" s="21"/>
    </row>
    <row r="819" spans="9:10" ht="14.25" customHeight="1">
      <c r="I819" s="21"/>
      <c r="J819" s="21"/>
    </row>
    <row r="820" spans="9:10" ht="14.25" customHeight="1">
      <c r="I820" s="21"/>
      <c r="J820" s="21"/>
    </row>
    <row r="821" spans="9:10" ht="14.25" customHeight="1">
      <c r="I821" s="21"/>
      <c r="J821" s="21"/>
    </row>
    <row r="822" spans="9:10" ht="14.25" customHeight="1">
      <c r="I822" s="21"/>
      <c r="J822" s="21"/>
    </row>
    <row r="823" spans="9:10" ht="14.25" customHeight="1">
      <c r="I823" s="21"/>
      <c r="J823" s="21"/>
    </row>
    <row r="824" spans="9:10" ht="14.25" customHeight="1">
      <c r="I824" s="21"/>
      <c r="J824" s="21"/>
    </row>
    <row r="825" spans="9:10" ht="14.25" customHeight="1">
      <c r="I825" s="21"/>
      <c r="J825" s="21"/>
    </row>
    <row r="826" spans="9:10" ht="14.25" customHeight="1">
      <c r="I826" s="21"/>
      <c r="J826" s="21"/>
    </row>
    <row r="827" spans="9:10" ht="14.25" customHeight="1">
      <c r="I827" s="21"/>
      <c r="J827" s="21"/>
    </row>
    <row r="828" spans="9:10" ht="14.25" customHeight="1">
      <c r="I828" s="21"/>
      <c r="J828" s="21"/>
    </row>
    <row r="829" spans="9:10" ht="14.25" customHeight="1">
      <c r="I829" s="21"/>
      <c r="J829" s="21"/>
    </row>
    <row r="830" spans="9:10" ht="14.25" customHeight="1">
      <c r="I830" s="21"/>
      <c r="J830" s="21"/>
    </row>
    <row r="831" spans="9:10" ht="14.25" customHeight="1">
      <c r="I831" s="21"/>
      <c r="J831" s="21"/>
    </row>
    <row r="832" spans="9:10" ht="14.25" customHeight="1">
      <c r="I832" s="21"/>
      <c r="J832" s="21"/>
    </row>
    <row r="833" spans="9:10" ht="14.25" customHeight="1">
      <c r="I833" s="21"/>
      <c r="J833" s="21"/>
    </row>
    <row r="834" spans="9:10" ht="14.25" customHeight="1">
      <c r="I834" s="21"/>
      <c r="J834" s="21"/>
    </row>
    <row r="835" spans="9:10" ht="14.25" customHeight="1">
      <c r="I835" s="21"/>
      <c r="J835" s="21"/>
    </row>
    <row r="836" spans="9:10" ht="14.25" customHeight="1">
      <c r="I836" s="21"/>
      <c r="J836" s="21"/>
    </row>
    <row r="837" spans="9:10" ht="14.25" customHeight="1">
      <c r="I837" s="21"/>
      <c r="J837" s="21"/>
    </row>
    <row r="838" spans="9:10" ht="14.25" customHeight="1">
      <c r="I838" s="21"/>
      <c r="J838" s="21"/>
    </row>
    <row r="839" spans="9:10" ht="14.25" customHeight="1">
      <c r="I839" s="21"/>
      <c r="J839" s="21"/>
    </row>
    <row r="840" spans="9:10" ht="14.25" customHeight="1">
      <c r="I840" s="21"/>
      <c r="J840" s="21"/>
    </row>
    <row r="841" spans="9:10" ht="14.25" customHeight="1">
      <c r="I841" s="21"/>
      <c r="J841" s="21"/>
    </row>
    <row r="842" spans="9:10" ht="14.25" customHeight="1">
      <c r="I842" s="21"/>
      <c r="J842" s="21"/>
    </row>
    <row r="843" spans="9:10" ht="14.25" customHeight="1">
      <c r="I843" s="21"/>
      <c r="J843" s="21"/>
    </row>
    <row r="844" spans="9:10" ht="14.25" customHeight="1">
      <c r="I844" s="21"/>
      <c r="J844" s="21"/>
    </row>
    <row r="845" spans="9:10" ht="14.25" customHeight="1">
      <c r="I845" s="21"/>
      <c r="J845" s="21"/>
    </row>
    <row r="846" spans="9:10" ht="14.25" customHeight="1">
      <c r="I846" s="21"/>
      <c r="J846" s="21"/>
    </row>
    <row r="847" spans="9:10" ht="14.25" customHeight="1">
      <c r="I847" s="21"/>
      <c r="J847" s="21"/>
    </row>
    <row r="848" spans="9:10" ht="14.25" customHeight="1">
      <c r="I848" s="21"/>
      <c r="J848" s="21"/>
    </row>
    <row r="849" spans="9:10" ht="14.25" customHeight="1">
      <c r="I849" s="21"/>
      <c r="J849" s="21"/>
    </row>
    <row r="850" spans="9:10" ht="14.25" customHeight="1">
      <c r="I850" s="21"/>
      <c r="J850" s="21"/>
    </row>
    <row r="851" spans="9:10" ht="14.25" customHeight="1">
      <c r="I851" s="21"/>
      <c r="J851" s="21"/>
    </row>
    <row r="852" spans="9:10" ht="14.25" customHeight="1">
      <c r="I852" s="21"/>
      <c r="J852" s="21"/>
    </row>
    <row r="853" spans="9:10" ht="14.25" customHeight="1">
      <c r="I853" s="21"/>
      <c r="J853" s="21"/>
    </row>
    <row r="854" spans="9:10" ht="14.25" customHeight="1">
      <c r="I854" s="21"/>
      <c r="J854" s="21"/>
    </row>
    <row r="855" spans="9:10" ht="14.25" customHeight="1">
      <c r="I855" s="21"/>
      <c r="J855" s="21"/>
    </row>
    <row r="856" spans="9:10" ht="14.25" customHeight="1">
      <c r="I856" s="21"/>
      <c r="J856" s="21"/>
    </row>
    <row r="857" spans="9:10" ht="14.25" customHeight="1">
      <c r="I857" s="21"/>
      <c r="J857" s="21"/>
    </row>
    <row r="858" spans="9:10" ht="14.25" customHeight="1">
      <c r="I858" s="21"/>
      <c r="J858" s="21"/>
    </row>
    <row r="859" spans="9:10" ht="14.25" customHeight="1">
      <c r="I859" s="21"/>
      <c r="J859" s="21"/>
    </row>
    <row r="860" spans="9:10" ht="14.25" customHeight="1">
      <c r="I860" s="21"/>
      <c r="J860" s="21"/>
    </row>
    <row r="861" spans="9:10" ht="14.25" customHeight="1">
      <c r="I861" s="21"/>
      <c r="J861" s="21"/>
    </row>
    <row r="862" spans="9:10" ht="14.25" customHeight="1">
      <c r="I862" s="21"/>
      <c r="J862" s="21"/>
    </row>
    <row r="863" spans="9:10" ht="14.25" customHeight="1">
      <c r="I863" s="21"/>
      <c r="J863" s="21"/>
    </row>
    <row r="864" spans="9:10" ht="14.25" customHeight="1">
      <c r="I864" s="21"/>
      <c r="J864" s="21"/>
    </row>
    <row r="865" spans="9:10" ht="14.25" customHeight="1">
      <c r="I865" s="21"/>
      <c r="J865" s="21"/>
    </row>
    <row r="866" spans="9:10" ht="14.25" customHeight="1">
      <c r="I866" s="21"/>
      <c r="J866" s="21"/>
    </row>
    <row r="867" spans="9:10" ht="14.25" customHeight="1">
      <c r="I867" s="21"/>
      <c r="J867" s="21"/>
    </row>
    <row r="868" spans="9:10" ht="14.25" customHeight="1">
      <c r="I868" s="21"/>
      <c r="J868" s="21"/>
    </row>
    <row r="869" spans="9:10" ht="14.25" customHeight="1">
      <c r="I869" s="21"/>
      <c r="J869" s="21"/>
    </row>
    <row r="870" spans="9:10" ht="14.25" customHeight="1">
      <c r="I870" s="21"/>
      <c r="J870" s="21"/>
    </row>
    <row r="871" spans="9:10" ht="14.25" customHeight="1">
      <c r="I871" s="21"/>
      <c r="J871" s="21"/>
    </row>
    <row r="872" spans="9:10" ht="14.25" customHeight="1">
      <c r="I872" s="21"/>
      <c r="J872" s="21"/>
    </row>
    <row r="873" spans="9:10" ht="14.25" customHeight="1">
      <c r="I873" s="21"/>
      <c r="J873" s="21"/>
    </row>
    <row r="874" spans="9:10" ht="14.25" customHeight="1">
      <c r="I874" s="21"/>
      <c r="J874" s="21"/>
    </row>
    <row r="875" spans="9:10" ht="14.25" customHeight="1">
      <c r="I875" s="21"/>
      <c r="J875" s="21"/>
    </row>
    <row r="876" spans="9:10" ht="14.25" customHeight="1">
      <c r="I876" s="21"/>
      <c r="J876" s="21"/>
    </row>
    <row r="877" spans="9:10" ht="14.25" customHeight="1">
      <c r="I877" s="21"/>
      <c r="J877" s="21"/>
    </row>
    <row r="878" spans="9:10" ht="14.25" customHeight="1">
      <c r="I878" s="21"/>
      <c r="J878" s="21"/>
    </row>
    <row r="879" spans="9:10" ht="14.25" customHeight="1">
      <c r="I879" s="21"/>
      <c r="J879" s="21"/>
    </row>
    <row r="880" spans="9:10" ht="14.25" customHeight="1">
      <c r="I880" s="21"/>
      <c r="J880" s="21"/>
    </row>
    <row r="881" spans="9:10" ht="14.25" customHeight="1">
      <c r="I881" s="21"/>
      <c r="J881" s="21"/>
    </row>
    <row r="882" spans="9:10" ht="14.25" customHeight="1">
      <c r="I882" s="21"/>
      <c r="J882" s="21"/>
    </row>
    <row r="883" spans="9:10" ht="14.25" customHeight="1">
      <c r="I883" s="21"/>
      <c r="J883" s="21"/>
    </row>
    <row r="884" spans="9:10" ht="14.25" customHeight="1">
      <c r="I884" s="21"/>
      <c r="J884" s="21"/>
    </row>
    <row r="885" spans="9:10" ht="14.25" customHeight="1">
      <c r="I885" s="21"/>
      <c r="J885" s="21"/>
    </row>
    <row r="886" spans="9:10" ht="14.25" customHeight="1">
      <c r="I886" s="21"/>
      <c r="J886" s="21"/>
    </row>
    <row r="887" spans="9:10" ht="14.25" customHeight="1">
      <c r="I887" s="21"/>
      <c r="J887" s="21"/>
    </row>
    <row r="888" spans="9:10" ht="14.25" customHeight="1">
      <c r="I888" s="21"/>
      <c r="J888" s="21"/>
    </row>
    <row r="889" spans="9:10" ht="14.25" customHeight="1">
      <c r="I889" s="21"/>
      <c r="J889" s="21"/>
    </row>
    <row r="890" spans="9:10" ht="14.25" customHeight="1">
      <c r="I890" s="21"/>
      <c r="J890" s="21"/>
    </row>
    <row r="891" spans="9:10" ht="14.25" customHeight="1">
      <c r="I891" s="21"/>
      <c r="J891" s="21"/>
    </row>
    <row r="892" spans="9:10" ht="14.25" customHeight="1">
      <c r="I892" s="21"/>
      <c r="J892" s="21"/>
    </row>
    <row r="893" spans="9:10" ht="14.25" customHeight="1">
      <c r="I893" s="21"/>
      <c r="J893" s="21"/>
    </row>
    <row r="894" spans="9:10" ht="14.25" customHeight="1">
      <c r="I894" s="21"/>
      <c r="J894" s="21"/>
    </row>
    <row r="895" spans="9:10" ht="14.25" customHeight="1">
      <c r="I895" s="21"/>
      <c r="J895" s="21"/>
    </row>
    <row r="896" spans="9:10" ht="14.25" customHeight="1">
      <c r="I896" s="21"/>
      <c r="J896" s="21"/>
    </row>
    <row r="897" spans="9:10" ht="14.25" customHeight="1">
      <c r="I897" s="21"/>
      <c r="J897" s="21"/>
    </row>
    <row r="898" spans="9:10" ht="14.25" customHeight="1">
      <c r="I898" s="21"/>
      <c r="J898" s="21"/>
    </row>
    <row r="899" spans="9:10" ht="14.25" customHeight="1">
      <c r="I899" s="21"/>
      <c r="J899" s="21"/>
    </row>
    <row r="900" spans="9:10" ht="14.25" customHeight="1">
      <c r="I900" s="21"/>
      <c r="J900" s="21"/>
    </row>
    <row r="901" spans="9:10" ht="14.25" customHeight="1">
      <c r="I901" s="21"/>
      <c r="J901" s="21"/>
    </row>
    <row r="902" spans="9:10" ht="14.25" customHeight="1">
      <c r="I902" s="21"/>
      <c r="J902" s="21"/>
    </row>
    <row r="903" spans="9:10" ht="14.25" customHeight="1">
      <c r="I903" s="21"/>
      <c r="J903" s="21"/>
    </row>
    <row r="904" spans="9:10" ht="14.25" customHeight="1">
      <c r="I904" s="21"/>
      <c r="J904" s="21"/>
    </row>
    <row r="905" spans="9:10" ht="14.25" customHeight="1">
      <c r="I905" s="21"/>
      <c r="J905" s="21"/>
    </row>
    <row r="906" spans="9:10" ht="14.25" customHeight="1">
      <c r="I906" s="21"/>
      <c r="J906" s="21"/>
    </row>
    <row r="907" spans="9:10" ht="14.25" customHeight="1">
      <c r="I907" s="21"/>
      <c r="J907" s="21"/>
    </row>
    <row r="908" spans="9:10" ht="14.25" customHeight="1">
      <c r="I908" s="21"/>
      <c r="J908" s="21"/>
    </row>
    <row r="909" spans="9:10" ht="14.25" customHeight="1">
      <c r="I909" s="21"/>
      <c r="J909" s="21"/>
    </row>
    <row r="910" spans="9:10" ht="14.25" customHeight="1">
      <c r="I910" s="21"/>
      <c r="J910" s="21"/>
    </row>
    <row r="911" spans="9:10" ht="14.25" customHeight="1">
      <c r="I911" s="21"/>
      <c r="J911" s="21"/>
    </row>
    <row r="912" spans="9:10" ht="14.25" customHeight="1">
      <c r="I912" s="21"/>
      <c r="J912" s="21"/>
    </row>
    <row r="913" spans="9:10" ht="14.25" customHeight="1">
      <c r="I913" s="21"/>
      <c r="J913" s="21"/>
    </row>
    <row r="914" spans="9:10" ht="14.25" customHeight="1">
      <c r="I914" s="21"/>
      <c r="J914" s="21"/>
    </row>
    <row r="915" spans="9:10" ht="14.25" customHeight="1">
      <c r="I915" s="21"/>
      <c r="J915" s="21"/>
    </row>
    <row r="916" spans="9:10" ht="14.25" customHeight="1">
      <c r="I916" s="21"/>
      <c r="J916" s="21"/>
    </row>
    <row r="917" spans="9:10" ht="14.25" customHeight="1">
      <c r="I917" s="21"/>
      <c r="J917" s="21"/>
    </row>
    <row r="918" spans="9:10" ht="14.25" customHeight="1">
      <c r="I918" s="21"/>
      <c r="J918" s="21"/>
    </row>
    <row r="919" spans="9:10" ht="14.25" customHeight="1">
      <c r="I919" s="21"/>
      <c r="J919" s="21"/>
    </row>
    <row r="920" spans="9:10" ht="14.25" customHeight="1">
      <c r="I920" s="21"/>
      <c r="J920" s="21"/>
    </row>
    <row r="921" spans="9:10" ht="14.25" customHeight="1">
      <c r="I921" s="21"/>
      <c r="J921" s="21"/>
    </row>
    <row r="922" spans="9:10" ht="14.25" customHeight="1">
      <c r="I922" s="21"/>
      <c r="J922" s="21"/>
    </row>
    <row r="923" spans="9:10" ht="14.25" customHeight="1">
      <c r="I923" s="21"/>
      <c r="J923" s="21"/>
    </row>
    <row r="924" spans="9:10" ht="14.25" customHeight="1">
      <c r="I924" s="21"/>
      <c r="J924" s="21"/>
    </row>
    <row r="925" spans="9:10" ht="14.25" customHeight="1">
      <c r="I925" s="21"/>
      <c r="J925" s="21"/>
    </row>
    <row r="926" spans="9:10" ht="14.25" customHeight="1">
      <c r="I926" s="21"/>
      <c r="J926" s="21"/>
    </row>
    <row r="927" spans="9:10" ht="14.25" customHeight="1">
      <c r="I927" s="21"/>
      <c r="J927" s="21"/>
    </row>
    <row r="928" spans="9:10" ht="14.25" customHeight="1">
      <c r="I928" s="21"/>
      <c r="J928" s="21"/>
    </row>
    <row r="929" spans="9:10" ht="14.25" customHeight="1">
      <c r="I929" s="21"/>
      <c r="J929" s="21"/>
    </row>
    <row r="930" spans="9:10" ht="14.25" customHeight="1">
      <c r="I930" s="21"/>
      <c r="J930" s="21"/>
    </row>
    <row r="931" spans="9:10" ht="14.25" customHeight="1">
      <c r="I931" s="21"/>
      <c r="J931" s="21"/>
    </row>
    <row r="932" spans="9:10" ht="14.25" customHeight="1">
      <c r="I932" s="21"/>
      <c r="J932" s="21"/>
    </row>
    <row r="933" spans="9:10" ht="14.25" customHeight="1">
      <c r="I933" s="21"/>
      <c r="J933" s="21"/>
    </row>
    <row r="934" spans="9:10" ht="14.25" customHeight="1">
      <c r="I934" s="21"/>
      <c r="J934" s="21"/>
    </row>
    <row r="935" spans="9:10" ht="14.25" customHeight="1">
      <c r="I935" s="21"/>
      <c r="J935" s="21"/>
    </row>
    <row r="936" spans="9:10" ht="14.25" customHeight="1">
      <c r="I936" s="21"/>
      <c r="J936" s="21"/>
    </row>
    <row r="937" spans="9:10" ht="14.25" customHeight="1">
      <c r="I937" s="21"/>
      <c r="J937" s="21"/>
    </row>
    <row r="938" spans="9:10" ht="14.25" customHeight="1">
      <c r="I938" s="21"/>
      <c r="J938" s="21"/>
    </row>
    <row r="939" spans="9:10" ht="14.25" customHeight="1">
      <c r="I939" s="21"/>
      <c r="J939" s="21"/>
    </row>
    <row r="940" spans="9:10" ht="14.25" customHeight="1">
      <c r="I940" s="21"/>
      <c r="J940" s="21"/>
    </row>
    <row r="941" spans="9:10" ht="14.25" customHeight="1">
      <c r="I941" s="21"/>
      <c r="J941" s="21"/>
    </row>
    <row r="942" spans="9:10" ht="14.25" customHeight="1">
      <c r="I942" s="21"/>
      <c r="J942" s="21"/>
    </row>
    <row r="943" spans="9:10" ht="14.25" customHeight="1">
      <c r="I943" s="21"/>
      <c r="J943" s="21"/>
    </row>
    <row r="944" spans="9:10" ht="14.25" customHeight="1">
      <c r="I944" s="21"/>
      <c r="J944" s="21"/>
    </row>
    <row r="945" spans="9:10" ht="14.25" customHeight="1">
      <c r="I945" s="21"/>
      <c r="J945" s="21"/>
    </row>
    <row r="946" spans="9:10" ht="14.25" customHeight="1">
      <c r="I946" s="21"/>
      <c r="J946" s="21"/>
    </row>
    <row r="947" spans="9:10" ht="14.25" customHeight="1">
      <c r="I947" s="21"/>
      <c r="J947" s="21"/>
    </row>
    <row r="948" spans="9:10" ht="14.25" customHeight="1">
      <c r="I948" s="21"/>
      <c r="J948" s="21"/>
    </row>
    <row r="949" spans="9:10" ht="14.25" customHeight="1">
      <c r="I949" s="21"/>
      <c r="J949" s="21"/>
    </row>
    <row r="950" spans="9:10" ht="14.25" customHeight="1">
      <c r="I950" s="21"/>
      <c r="J950" s="21"/>
    </row>
    <row r="951" spans="9:10" ht="14.25" customHeight="1">
      <c r="I951" s="21"/>
      <c r="J951" s="21"/>
    </row>
    <row r="952" spans="9:10" ht="14.25" customHeight="1">
      <c r="I952" s="21"/>
      <c r="J952" s="21"/>
    </row>
    <row r="953" spans="9:10" ht="14.25" customHeight="1">
      <c r="I953" s="21"/>
      <c r="J953" s="21"/>
    </row>
    <row r="954" spans="9:10" ht="14.25" customHeight="1">
      <c r="I954" s="21"/>
      <c r="J954" s="21"/>
    </row>
    <row r="955" spans="9:10" ht="14.25" customHeight="1">
      <c r="I955" s="21"/>
      <c r="J955" s="21"/>
    </row>
    <row r="956" spans="9:10" ht="14.25" customHeight="1">
      <c r="I956" s="21"/>
      <c r="J956" s="21"/>
    </row>
    <row r="957" spans="9:10" ht="14.25" customHeight="1">
      <c r="I957" s="21"/>
      <c r="J957" s="21"/>
    </row>
    <row r="958" spans="9:10" ht="14.25" customHeight="1">
      <c r="I958" s="21"/>
      <c r="J958" s="21"/>
    </row>
    <row r="959" spans="9:10" ht="14.25" customHeight="1">
      <c r="I959" s="21"/>
      <c r="J959" s="21"/>
    </row>
    <row r="960" spans="9:10" ht="14.25" customHeight="1">
      <c r="I960" s="21"/>
      <c r="J960" s="21"/>
    </row>
    <row r="961" spans="9:10" ht="14.25" customHeight="1">
      <c r="I961" s="21"/>
      <c r="J961" s="21"/>
    </row>
    <row r="962" spans="9:10" ht="14.25" customHeight="1">
      <c r="I962" s="21"/>
      <c r="J962" s="21"/>
    </row>
    <row r="963" spans="9:10" ht="14.25" customHeight="1">
      <c r="I963" s="21"/>
      <c r="J963" s="21"/>
    </row>
    <row r="964" spans="9:10" ht="14.25" customHeight="1">
      <c r="I964" s="21"/>
      <c r="J964" s="21"/>
    </row>
    <row r="965" spans="9:10" ht="14.25" customHeight="1">
      <c r="I965" s="21"/>
      <c r="J965" s="21"/>
    </row>
    <row r="966" spans="9:10" ht="14.25" customHeight="1">
      <c r="I966" s="21"/>
      <c r="J966" s="21"/>
    </row>
    <row r="967" spans="9:10" ht="14.25" customHeight="1">
      <c r="I967" s="21"/>
      <c r="J967" s="21"/>
    </row>
    <row r="968" spans="9:10" ht="14.25" customHeight="1">
      <c r="I968" s="21"/>
      <c r="J968" s="21"/>
    </row>
    <row r="969" spans="9:10" ht="14.25" customHeight="1">
      <c r="I969" s="21"/>
      <c r="J969" s="21"/>
    </row>
    <row r="970" spans="9:10" ht="14.25" customHeight="1">
      <c r="I970" s="21"/>
      <c r="J970" s="21"/>
    </row>
    <row r="971" spans="9:10" ht="14.25" customHeight="1">
      <c r="I971" s="21"/>
      <c r="J971" s="21"/>
    </row>
    <row r="972" spans="9:10" ht="14.25" customHeight="1">
      <c r="I972" s="21"/>
      <c r="J972" s="21"/>
    </row>
    <row r="973" spans="9:10" ht="14.25" customHeight="1">
      <c r="I973" s="21"/>
      <c r="J973" s="21"/>
    </row>
    <row r="974" spans="9:10" ht="14.25" customHeight="1">
      <c r="I974" s="21"/>
      <c r="J974" s="21"/>
    </row>
    <row r="975" spans="9:10" ht="14.25" customHeight="1">
      <c r="I975" s="21"/>
      <c r="J975" s="21"/>
    </row>
    <row r="976" spans="9:10" ht="14.25" customHeight="1">
      <c r="I976" s="21"/>
      <c r="J976" s="21"/>
    </row>
    <row r="977" spans="9:10" ht="14.25" customHeight="1">
      <c r="I977" s="21"/>
      <c r="J977" s="21"/>
    </row>
    <row r="978" spans="9:10" ht="14.25" customHeight="1">
      <c r="I978" s="21"/>
      <c r="J978" s="21"/>
    </row>
    <row r="979" spans="9:10" ht="14.25" customHeight="1">
      <c r="I979" s="21"/>
      <c r="J979" s="21"/>
    </row>
    <row r="980" spans="9:10" ht="14.25" customHeight="1">
      <c r="I980" s="21"/>
      <c r="J980" s="21"/>
    </row>
    <row r="981" spans="9:10" ht="14.25" customHeight="1">
      <c r="I981" s="21"/>
      <c r="J981" s="21"/>
    </row>
    <row r="982" spans="9:10" ht="14.25" customHeight="1">
      <c r="I982" s="21"/>
      <c r="J982" s="21"/>
    </row>
    <row r="983" spans="9:10" ht="14.25" customHeight="1">
      <c r="I983" s="21"/>
      <c r="J983" s="21"/>
    </row>
    <row r="984" spans="9:10" ht="14.25" customHeight="1">
      <c r="I984" s="21"/>
      <c r="J984" s="21"/>
    </row>
    <row r="985" spans="9:10" ht="14.25" customHeight="1">
      <c r="I985" s="21"/>
      <c r="J985" s="21"/>
    </row>
    <row r="986" spans="9:10" ht="14.25" customHeight="1">
      <c r="I986" s="21"/>
      <c r="J986" s="21"/>
    </row>
    <row r="987" spans="9:10" ht="14.25" customHeight="1">
      <c r="I987" s="21"/>
      <c r="J987" s="21"/>
    </row>
    <row r="988" spans="9:10" ht="14.25" customHeight="1">
      <c r="I988" s="21"/>
      <c r="J988" s="21"/>
    </row>
    <row r="989" spans="9:10" ht="14.25" customHeight="1">
      <c r="I989" s="21"/>
      <c r="J989" s="21"/>
    </row>
    <row r="990" spans="9:10" ht="14.25" customHeight="1">
      <c r="I990" s="21"/>
      <c r="J990" s="21"/>
    </row>
    <row r="991" spans="9:10" ht="14.25" customHeight="1">
      <c r="I991" s="21"/>
      <c r="J991" s="21"/>
    </row>
    <row r="992" spans="9:10" ht="14.25" customHeight="1">
      <c r="I992" s="21"/>
      <c r="J992" s="21"/>
    </row>
    <row r="993" spans="9:10" ht="14.25" customHeight="1">
      <c r="I993" s="21"/>
      <c r="J993" s="21"/>
    </row>
    <row r="994" spans="9:10" ht="14.25" customHeight="1">
      <c r="I994" s="21"/>
      <c r="J994" s="21"/>
    </row>
    <row r="995" spans="9:10" ht="14.25" customHeight="1">
      <c r="I995" s="21"/>
      <c r="J995" s="21"/>
    </row>
    <row r="996" spans="9:10" ht="14.25" customHeight="1">
      <c r="I996" s="21"/>
      <c r="J996" s="21"/>
    </row>
    <row r="997" spans="9:10" ht="14.25" customHeight="1">
      <c r="I997" s="21"/>
      <c r="J997" s="21"/>
    </row>
    <row r="998" spans="9:10" ht="14.25" customHeight="1">
      <c r="I998" s="21"/>
      <c r="J998" s="21"/>
    </row>
    <row r="999" spans="9:10" ht="14.25" customHeight="1">
      <c r="I999" s="21"/>
      <c r="J999" s="21"/>
    </row>
    <row r="1000" spans="9:10" ht="14.25" customHeight="1">
      <c r="I1000" s="21"/>
      <c r="J1000" s="21"/>
    </row>
    <row r="1001" spans="9:10" ht="14.25" customHeight="1">
      <c r="I1001" s="21"/>
      <c r="J1001" s="21"/>
    </row>
    <row r="1002" spans="9:10" ht="14.25" customHeight="1">
      <c r="I1002" s="21"/>
      <c r="J1002" s="21"/>
    </row>
    <row r="1003" spans="9:10" ht="14.25" customHeight="1">
      <c r="I1003" s="21"/>
      <c r="J1003" s="21"/>
    </row>
    <row r="1004" spans="9:10" ht="14.25" customHeight="1">
      <c r="I1004" s="21"/>
      <c r="J1004" s="21"/>
    </row>
    <row r="1005" spans="9:10" ht="14.25" customHeight="1">
      <c r="I1005" s="21"/>
      <c r="J1005" s="21"/>
    </row>
    <row r="1006" spans="9:10" ht="14.25" customHeight="1">
      <c r="I1006" s="21"/>
      <c r="J1006" s="21"/>
    </row>
    <row r="1007" spans="9:10" ht="14.25" customHeight="1">
      <c r="I1007" s="21"/>
      <c r="J1007" s="21"/>
    </row>
    <row r="1008" spans="9:10" ht="14.25" customHeight="1">
      <c r="I1008" s="21"/>
      <c r="J1008" s="21"/>
    </row>
    <row r="1009" spans="9:10" ht="14.25" customHeight="1">
      <c r="I1009" s="21"/>
      <c r="J1009" s="21"/>
    </row>
    <row r="1010" spans="9:10" ht="14.25" customHeight="1">
      <c r="I1010" s="21"/>
      <c r="J1010" s="21"/>
    </row>
    <row r="1011" spans="9:10" ht="14.25" customHeight="1">
      <c r="I1011" s="21"/>
      <c r="J1011" s="21"/>
    </row>
    <row r="1012" spans="9:10" ht="14.25" customHeight="1">
      <c r="I1012" s="21"/>
      <c r="J1012" s="21"/>
    </row>
    <row r="1013" spans="9:10" ht="14.25" customHeight="1">
      <c r="I1013" s="21"/>
      <c r="J1013" s="21"/>
    </row>
    <row r="1014" spans="9:10" ht="14.25" customHeight="1">
      <c r="I1014" s="21"/>
      <c r="J1014" s="21"/>
    </row>
    <row r="1015" spans="9:10" ht="14.25" customHeight="1">
      <c r="I1015" s="21"/>
      <c r="J1015" s="21"/>
    </row>
    <row r="1016" spans="9:10" ht="14.25" customHeight="1">
      <c r="I1016" s="21"/>
      <c r="J1016" s="21"/>
    </row>
  </sheetData>
  <autoFilter ref="A1:E89" xr:uid="{00000000-0009-0000-0000-000001000000}"/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A3" workbookViewId="0">
      <selection activeCell="G24" sqref="G24"/>
    </sheetView>
  </sheetViews>
  <sheetFormatPr defaultColWidth="12.69921875" defaultRowHeight="15" customHeight="1"/>
  <cols>
    <col min="1" max="1" width="24" customWidth="1"/>
    <col min="2" max="2" width="12.3984375" customWidth="1"/>
    <col min="3" max="3" width="17.19921875" customWidth="1"/>
    <col min="4" max="4" width="13.3984375" customWidth="1"/>
    <col min="5" max="5" width="17.3984375" customWidth="1"/>
    <col min="6" max="6" width="17.8984375" customWidth="1"/>
    <col min="7" max="7" width="14.09765625" customWidth="1"/>
    <col min="8" max="8" width="23.8984375" customWidth="1"/>
    <col min="9" max="9" width="21.3984375" customWidth="1"/>
    <col min="10" max="10" width="18.296875" customWidth="1"/>
    <col min="11" max="11" width="18.8984375" customWidth="1"/>
    <col min="12" max="12" width="8.69921875" customWidth="1"/>
    <col min="13" max="13" width="23.296875" customWidth="1"/>
    <col min="14" max="14" width="14.796875" customWidth="1"/>
    <col min="15" max="26" width="8.69921875" customWidth="1"/>
  </cols>
  <sheetData>
    <row r="1" spans="1:26" ht="94.5" customHeight="1">
      <c r="A1" s="1" t="s">
        <v>0</v>
      </c>
      <c r="B1" s="1" t="s">
        <v>179</v>
      </c>
      <c r="C1" s="24" t="s">
        <v>180</v>
      </c>
      <c r="D1" s="24" t="s">
        <v>181</v>
      </c>
      <c r="E1" s="24" t="s">
        <v>182</v>
      </c>
      <c r="F1" s="24" t="s">
        <v>183</v>
      </c>
      <c r="G1" s="24" t="s">
        <v>184</v>
      </c>
      <c r="H1" s="1" t="s">
        <v>185</v>
      </c>
      <c r="I1" s="1" t="s">
        <v>186</v>
      </c>
      <c r="J1" s="1" t="s">
        <v>187</v>
      </c>
      <c r="K1" s="1" t="s">
        <v>188</v>
      </c>
      <c r="L1" s="1"/>
      <c r="M1" s="25"/>
      <c r="N1" s="25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C2" s="7"/>
      <c r="D2" s="7"/>
      <c r="E2" s="7"/>
      <c r="F2" s="7"/>
      <c r="G2" s="7"/>
    </row>
    <row r="3" spans="1:26" ht="14.25" customHeight="1">
      <c r="A3" s="6" t="s">
        <v>189</v>
      </c>
      <c r="B3" s="6" t="s">
        <v>190</v>
      </c>
      <c r="C3" s="7">
        <v>2545532</v>
      </c>
      <c r="D3" s="7">
        <v>8168.3900000000012</v>
      </c>
      <c r="E3" s="7">
        <f>SUM(E6:E29)</f>
        <v>18924</v>
      </c>
      <c r="F3" s="12">
        <f>IF(B3="YES",0,(E3-D3)/(SUMIF(B$6:B$29,"NO",E$6:E$29)-SUMIF(B$6:B$29,"NO",D$6:D$29)))</f>
        <v>0</v>
      </c>
      <c r="G3" s="7">
        <v>2588337</v>
      </c>
      <c r="H3" s="7">
        <f>G3-C3</f>
        <v>42805</v>
      </c>
      <c r="I3" s="7">
        <f>C3+H3</f>
        <v>2588337</v>
      </c>
      <c r="J3" s="7">
        <f>SUM(J6:J29)</f>
        <v>19459.252817054312</v>
      </c>
      <c r="K3" s="7">
        <f>I3+(J3-D3)</f>
        <v>2599627.8628170541</v>
      </c>
      <c r="M3" s="7"/>
    </row>
    <row r="4" spans="1:26" ht="14.25" customHeight="1">
      <c r="A4" s="26" t="s">
        <v>191</v>
      </c>
      <c r="B4" s="26"/>
      <c r="C4" s="27"/>
      <c r="D4" s="27"/>
      <c r="E4" s="27"/>
      <c r="F4" s="28"/>
      <c r="G4" s="27">
        <f>G3-SUM(G6:G29)</f>
        <v>170763</v>
      </c>
      <c r="H4" s="27">
        <f>H3-SUMIF(B6:B29,"YES",H6:H29)</f>
        <v>3063</v>
      </c>
      <c r="I4" s="27"/>
      <c r="J4" s="27"/>
      <c r="K4" s="27"/>
      <c r="L4" s="26"/>
      <c r="M4" s="27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4.25" customHeight="1">
      <c r="C5" s="7"/>
      <c r="D5" s="7"/>
      <c r="E5" s="7"/>
      <c r="F5" s="12"/>
      <c r="G5" s="7"/>
      <c r="H5" s="7"/>
      <c r="I5" s="7"/>
      <c r="J5" s="7"/>
      <c r="K5" s="7"/>
      <c r="M5" s="7"/>
    </row>
    <row r="6" spans="1:26" ht="14.25" customHeight="1">
      <c r="A6" s="6" t="s">
        <v>9</v>
      </c>
      <c r="B6" s="6" t="s">
        <v>190</v>
      </c>
      <c r="C6" s="7">
        <v>32810</v>
      </c>
      <c r="D6" s="7">
        <f>VLOOKUP(A6,'Housing Attrition Estimate'!A:O,15,FALSE)</f>
        <v>24.8</v>
      </c>
      <c r="E6" s="7">
        <f>VLOOKUP(A6,'Building Permits (Avg)'!B:C,2,FALSE)</f>
        <v>31</v>
      </c>
      <c r="F6" s="12">
        <f t="shared" ref="F6:F29" si="0">IF(B6="YES",0,(E6-D6)/(SUMIF(B$6:B$29,"NO",E$6:E$29)-SUMIF(B$6:B$29,"NO",D$6:D$29)))</f>
        <v>0</v>
      </c>
      <c r="G6" s="29">
        <v>32558</v>
      </c>
      <c r="H6" s="7">
        <f>IF(G6=0,H$4*F6,(G6-C6))</f>
        <v>-252</v>
      </c>
      <c r="I6" s="7">
        <f t="shared" ref="I6:I29" si="1">C6+H6</f>
        <v>32558</v>
      </c>
      <c r="J6" s="7">
        <f>VLOOKUP(A6,'Unit Completions (2025)'!A:B,2,FALSE)</f>
        <v>54.507911215822432</v>
      </c>
      <c r="K6" s="7">
        <f>I6+(J6-D6)</f>
        <v>32587.707911215821</v>
      </c>
      <c r="M6" s="7"/>
      <c r="N6" s="23"/>
    </row>
    <row r="7" spans="1:26" ht="14.25" customHeight="1">
      <c r="A7" s="6" t="s">
        <v>10</v>
      </c>
      <c r="B7" s="6" t="s">
        <v>190</v>
      </c>
      <c r="C7" s="7">
        <v>234843</v>
      </c>
      <c r="D7" s="7">
        <f>VLOOKUP(A7,'Housing Attrition Estimate'!A:O,15,FALSE)</f>
        <v>744.13599999999997</v>
      </c>
      <c r="E7" s="7">
        <f>VLOOKUP(A7,'Building Permits (Avg)'!B:C,2,FALSE)</f>
        <v>1584</v>
      </c>
      <c r="F7" s="12">
        <f t="shared" si="0"/>
        <v>0</v>
      </c>
      <c r="G7" s="29">
        <v>238392</v>
      </c>
      <c r="H7" s="7">
        <f t="shared" ref="H7:H29" si="2">IF(G7=0,H$4*F7,(G7-C7))</f>
        <v>3549</v>
      </c>
      <c r="I7" s="7">
        <f t="shared" si="1"/>
        <v>238392</v>
      </c>
      <c r="J7" s="7">
        <f>VLOOKUP(A7,'Unit Completions (2025)'!A:B,2,FALSE)</f>
        <v>1331.3452265726648</v>
      </c>
      <c r="K7" s="7">
        <f t="shared" ref="K7:K29" si="3">I7+(J7-D7)</f>
        <v>238979.20922657265</v>
      </c>
      <c r="M7" s="7"/>
      <c r="N7" s="23"/>
    </row>
    <row r="8" spans="1:26" ht="14.25" customHeight="1">
      <c r="A8" s="6" t="s">
        <v>11</v>
      </c>
      <c r="B8" s="6" t="s">
        <v>190</v>
      </c>
      <c r="C8" s="7">
        <v>350296</v>
      </c>
      <c r="D8" s="7">
        <f>VLOOKUP(A8,'Housing Attrition Estimate'!A:O,15,FALSE)</f>
        <v>952</v>
      </c>
      <c r="E8" s="7">
        <f>VLOOKUP(A8,'Building Permits (Avg)'!B:C,2,FALSE)</f>
        <v>1190</v>
      </c>
      <c r="F8" s="12">
        <f t="shared" si="0"/>
        <v>0</v>
      </c>
      <c r="G8" s="29">
        <v>351367</v>
      </c>
      <c r="H8" s="7">
        <f t="shared" si="2"/>
        <v>1071</v>
      </c>
      <c r="I8" s="7">
        <f t="shared" si="1"/>
        <v>351367</v>
      </c>
      <c r="J8" s="7">
        <f>VLOOKUP(A8,'Unit Completions (2025)'!A:B,2,FALSE)</f>
        <v>1406.059455857551</v>
      </c>
      <c r="K8" s="7">
        <f t="shared" si="3"/>
        <v>351821.05945585755</v>
      </c>
      <c r="M8" s="7"/>
      <c r="N8" s="23"/>
    </row>
    <row r="9" spans="1:26" ht="14.25" customHeight="1">
      <c r="A9" s="6" t="s">
        <v>12</v>
      </c>
      <c r="B9" s="6" t="s">
        <v>190</v>
      </c>
      <c r="C9" s="7">
        <v>35960</v>
      </c>
      <c r="D9" s="7">
        <f>VLOOKUP(A9,'Housing Attrition Estimate'!A:O,15,FALSE)</f>
        <v>101.51599999999999</v>
      </c>
      <c r="E9" s="7">
        <f>VLOOKUP(A9,'Building Permits (Avg)'!B:C,2,FALSE)</f>
        <v>180</v>
      </c>
      <c r="F9" s="12">
        <f t="shared" si="0"/>
        <v>0</v>
      </c>
      <c r="G9" s="29">
        <v>36350</v>
      </c>
      <c r="H9" s="7">
        <f t="shared" si="2"/>
        <v>390</v>
      </c>
      <c r="I9" s="7">
        <f t="shared" si="1"/>
        <v>36350</v>
      </c>
      <c r="J9" s="7">
        <f>VLOOKUP(A9,'Unit Completions (2025)'!A:B,2,FALSE)</f>
        <v>114.15824504790154</v>
      </c>
      <c r="K9" s="7">
        <f t="shared" si="3"/>
        <v>36362.6422450479</v>
      </c>
      <c r="M9" s="7"/>
      <c r="N9" s="23"/>
    </row>
    <row r="10" spans="1:26" ht="14.25" customHeight="1">
      <c r="A10" s="6" t="s">
        <v>13</v>
      </c>
      <c r="B10" s="6" t="s">
        <v>192</v>
      </c>
      <c r="C10" s="7">
        <v>13516</v>
      </c>
      <c r="D10" s="7">
        <f>VLOOKUP(A10,'Housing Attrition Estimate'!A:O,15,FALSE)</f>
        <v>46.615000000000002</v>
      </c>
      <c r="E10" s="7">
        <f>VLOOKUP(A10,'Building Permits (Avg)'!B:C,2,FALSE)</f>
        <v>73</v>
      </c>
      <c r="F10" s="12">
        <f>IF(B10="YES",0,(E10-D10)/(SUMIF(B$6:B$29,"NO",E$6:E$29)-SUMIF(B$6:B$29,"NO",D$6:D$29)))</f>
        <v>3.3490345108581822E-2</v>
      </c>
      <c r="G10" s="29">
        <v>0</v>
      </c>
      <c r="H10" s="7">
        <f t="shared" si="2"/>
        <v>102.58092706758612</v>
      </c>
      <c r="I10" s="7">
        <f t="shared" si="1"/>
        <v>13618.580927067585</v>
      </c>
      <c r="J10" s="7">
        <f>VLOOKUP(A10,'Unit Completions (2025)'!A:B,2,FALSE)</f>
        <v>79.076391554702525</v>
      </c>
      <c r="K10" s="7">
        <f t="shared" si="3"/>
        <v>13651.042318622289</v>
      </c>
      <c r="M10" s="7"/>
      <c r="N10" s="23"/>
    </row>
    <row r="11" spans="1:26" ht="14.25" customHeight="1">
      <c r="A11" s="6" t="s">
        <v>14</v>
      </c>
      <c r="B11" s="6" t="s">
        <v>190</v>
      </c>
      <c r="C11" s="7">
        <v>66167</v>
      </c>
      <c r="D11" s="7">
        <f>VLOOKUP(A11,'Housing Attrition Estimate'!A:O,15,FALSE)</f>
        <v>209.697</v>
      </c>
      <c r="E11" s="7">
        <f>VLOOKUP(A11,'Building Permits (Avg)'!B:C,2,FALSE)</f>
        <v>337</v>
      </c>
      <c r="F11" s="12">
        <f t="shared" si="0"/>
        <v>0</v>
      </c>
      <c r="G11" s="29">
        <v>67469</v>
      </c>
      <c r="H11" s="7">
        <f t="shared" si="2"/>
        <v>1302</v>
      </c>
      <c r="I11" s="7">
        <f t="shared" si="1"/>
        <v>67469</v>
      </c>
      <c r="J11" s="7">
        <f>VLOOKUP(A11,'Unit Completions (2025)'!A:B,2,FALSE)</f>
        <v>203.24838081929749</v>
      </c>
      <c r="K11" s="7">
        <f t="shared" si="3"/>
        <v>67462.551380819292</v>
      </c>
      <c r="M11" s="7"/>
      <c r="N11" s="23"/>
    </row>
    <row r="12" spans="1:26" ht="14.25" customHeight="1">
      <c r="A12" s="6" t="s">
        <v>15</v>
      </c>
      <c r="B12" s="6" t="s">
        <v>190</v>
      </c>
      <c r="C12" s="7">
        <v>44159</v>
      </c>
      <c r="D12" s="7">
        <f>VLOOKUP(A12,'Housing Attrition Estimate'!A:O,15,FALSE)</f>
        <v>138.41800000000001</v>
      </c>
      <c r="E12" s="7">
        <f>VLOOKUP(A12,'Building Permits (Avg)'!B:C,2,FALSE)</f>
        <v>326</v>
      </c>
      <c r="F12" s="12">
        <f t="shared" si="0"/>
        <v>0</v>
      </c>
      <c r="G12" s="29">
        <v>44689</v>
      </c>
      <c r="H12" s="7">
        <f t="shared" si="2"/>
        <v>530</v>
      </c>
      <c r="I12" s="7">
        <f t="shared" si="1"/>
        <v>44689</v>
      </c>
      <c r="J12" s="7">
        <f>VLOOKUP(A12,'Unit Completions (2025)'!A:B,2,FALSE)</f>
        <v>300.04590005807506</v>
      </c>
      <c r="K12" s="7">
        <f t="shared" si="3"/>
        <v>44850.627900058076</v>
      </c>
      <c r="M12" s="7"/>
      <c r="N12" s="23"/>
    </row>
    <row r="13" spans="1:26" ht="14.25" customHeight="1">
      <c r="A13" s="6" t="s">
        <v>16</v>
      </c>
      <c r="B13" s="6" t="s">
        <v>190</v>
      </c>
      <c r="C13" s="7">
        <v>63053</v>
      </c>
      <c r="D13" s="7">
        <f>VLOOKUP(A13,'Housing Attrition Estimate'!A:O,15,FALSE)</f>
        <v>174.43899999999999</v>
      </c>
      <c r="E13" s="7">
        <f>VLOOKUP(A13,'Building Permits (Avg)'!B:C,2,FALSE)</f>
        <v>1065</v>
      </c>
      <c r="F13" s="12">
        <f t="shared" si="0"/>
        <v>0</v>
      </c>
      <c r="G13" s="29">
        <v>65636</v>
      </c>
      <c r="H13" s="7">
        <f t="shared" si="2"/>
        <v>2583</v>
      </c>
      <c r="I13" s="7">
        <f t="shared" si="1"/>
        <v>65636</v>
      </c>
      <c r="J13" s="7">
        <f>VLOOKUP(A13,'Unit Completions (2025)'!A:B,2,FALSE)</f>
        <v>1292.2596058458175</v>
      </c>
      <c r="K13" s="7">
        <f t="shared" si="3"/>
        <v>66753.820605845816</v>
      </c>
      <c r="M13" s="7"/>
      <c r="N13" s="23"/>
    </row>
    <row r="14" spans="1:26" ht="14.25" customHeight="1">
      <c r="A14" s="6" t="s">
        <v>17</v>
      </c>
      <c r="B14" s="6" t="s">
        <v>192</v>
      </c>
      <c r="C14" s="7">
        <v>16416</v>
      </c>
      <c r="D14" s="7">
        <f>VLOOKUP(A14,'Housing Attrition Estimate'!A:O,15,FALSE)</f>
        <v>56</v>
      </c>
      <c r="E14" s="7">
        <f>VLOOKUP(A14,'Building Permits (Avg)'!B:C,2,FALSE)</f>
        <v>70</v>
      </c>
      <c r="F14" s="12">
        <f t="shared" si="0"/>
        <v>1.7770128160702885E-2</v>
      </c>
      <c r="G14" s="29">
        <v>0</v>
      </c>
      <c r="H14" s="7">
        <f t="shared" si="2"/>
        <v>54.429902556232939</v>
      </c>
      <c r="I14" s="7">
        <f t="shared" si="1"/>
        <v>16470.429902556232</v>
      </c>
      <c r="J14" s="7">
        <f>VLOOKUP(A14,'Unit Completions (2025)'!A:B,2,FALSE)</f>
        <v>90.57729005125509</v>
      </c>
      <c r="K14" s="7">
        <f t="shared" si="3"/>
        <v>16505.007192607489</v>
      </c>
      <c r="M14" s="7"/>
      <c r="N14" s="23"/>
    </row>
    <row r="15" spans="1:26" ht="14.25" customHeight="1">
      <c r="A15" s="6" t="s">
        <v>18</v>
      </c>
      <c r="B15" s="6" t="s">
        <v>190</v>
      </c>
      <c r="C15" s="7">
        <v>106480</v>
      </c>
      <c r="D15" s="7">
        <f>VLOOKUP(A15,'Housing Attrition Estimate'!A:O,15,FALSE)</f>
        <v>322.35199999999998</v>
      </c>
      <c r="E15" s="7">
        <f>VLOOKUP(A15,'Building Permits (Avg)'!B:C,2,FALSE)</f>
        <v>2231</v>
      </c>
      <c r="F15" s="12">
        <f t="shared" si="0"/>
        <v>0</v>
      </c>
      <c r="G15" s="29">
        <v>113223</v>
      </c>
      <c r="H15" s="7">
        <f t="shared" si="2"/>
        <v>6743</v>
      </c>
      <c r="I15" s="7">
        <f t="shared" si="1"/>
        <v>113223</v>
      </c>
      <c r="J15" s="7">
        <f>VLOOKUP(A15,'Unit Completions (2025)'!A:B,2,FALSE)</f>
        <v>1711.9740725942229</v>
      </c>
      <c r="K15" s="7">
        <f t="shared" si="3"/>
        <v>114612.62207259423</v>
      </c>
      <c r="M15" s="7"/>
      <c r="N15" s="23"/>
    </row>
    <row r="16" spans="1:26" ht="14.25" customHeight="1">
      <c r="A16" s="6" t="s">
        <v>19</v>
      </c>
      <c r="B16" s="6" t="s">
        <v>192</v>
      </c>
      <c r="C16" s="7">
        <v>18567</v>
      </c>
      <c r="D16" s="7">
        <f>VLOOKUP(A16,'Housing Attrition Estimate'!A:O,15,FALSE)</f>
        <v>61.410000000000011</v>
      </c>
      <c r="E16" s="7">
        <f>VLOOKUP(A16,'Building Permits (Avg)'!B:C,2,FALSE)</f>
        <v>146</v>
      </c>
      <c r="F16" s="12">
        <f t="shared" si="0"/>
        <v>0.10736965293670406</v>
      </c>
      <c r="G16" s="29">
        <v>0</v>
      </c>
      <c r="H16" s="7">
        <f t="shared" si="2"/>
        <v>328.87324694512455</v>
      </c>
      <c r="I16" s="7">
        <f t="shared" si="1"/>
        <v>18895.873246945124</v>
      </c>
      <c r="J16" s="7">
        <f>VLOOKUP(A16,'Unit Completions (2025)'!A:B,2,FALSE)</f>
        <v>125.33882836071172</v>
      </c>
      <c r="K16" s="7">
        <f t="shared" si="3"/>
        <v>18959.802075305837</v>
      </c>
      <c r="M16" s="7"/>
      <c r="N16" s="23"/>
    </row>
    <row r="17" spans="1:14" ht="14.25" customHeight="1">
      <c r="A17" s="6" t="s">
        <v>20</v>
      </c>
      <c r="B17" s="6" t="s">
        <v>190</v>
      </c>
      <c r="C17" s="7">
        <v>104409</v>
      </c>
      <c r="D17" s="7">
        <f>VLOOKUP(A17,'Housing Attrition Estimate'!A:O,15,FALSE)</f>
        <v>308.38700000000006</v>
      </c>
      <c r="E17" s="7">
        <f>VLOOKUP(A17,'Building Permits (Avg)'!B:C,2,FALSE)</f>
        <v>1144</v>
      </c>
      <c r="F17" s="12">
        <f t="shared" si="0"/>
        <v>0</v>
      </c>
      <c r="G17" s="29">
        <v>107636</v>
      </c>
      <c r="H17" s="7">
        <f t="shared" si="2"/>
        <v>3227</v>
      </c>
      <c r="I17" s="7">
        <f t="shared" si="1"/>
        <v>107636</v>
      </c>
      <c r="J17" s="7">
        <f>VLOOKUP(A17,'Unit Completions (2025)'!A:B,2,FALSE)</f>
        <v>1283.6729955320989</v>
      </c>
      <c r="K17" s="7">
        <f t="shared" si="3"/>
        <v>108611.2859955321</v>
      </c>
      <c r="M17" s="7"/>
      <c r="N17" s="23"/>
    </row>
    <row r="18" spans="1:14" ht="14.25" customHeight="1">
      <c r="A18" s="6" t="s">
        <v>21</v>
      </c>
      <c r="B18" s="6" t="s">
        <v>190</v>
      </c>
      <c r="C18" s="7">
        <v>124489</v>
      </c>
      <c r="D18" s="7">
        <f>VLOOKUP(A18,'Housing Attrition Estimate'!A:O,15,FALSE)</f>
        <v>335.42700000000002</v>
      </c>
      <c r="E18" s="7">
        <f>VLOOKUP(A18,'Building Permits (Avg)'!B:C,2,FALSE)</f>
        <v>1009</v>
      </c>
      <c r="F18" s="12">
        <f t="shared" si="0"/>
        <v>0</v>
      </c>
      <c r="G18" s="29">
        <v>126789</v>
      </c>
      <c r="H18" s="7">
        <f t="shared" si="2"/>
        <v>2300</v>
      </c>
      <c r="I18" s="7">
        <f t="shared" si="1"/>
        <v>126789</v>
      </c>
      <c r="J18" s="7">
        <f>VLOOKUP(A18,'Unit Completions (2025)'!A:B,2,FALSE)</f>
        <v>743.75966120827991</v>
      </c>
      <c r="K18" s="7">
        <f t="shared" si="3"/>
        <v>127197.33266120827</v>
      </c>
      <c r="M18" s="7"/>
      <c r="N18" s="23"/>
    </row>
    <row r="19" spans="1:14" ht="14.25" customHeight="1">
      <c r="A19" s="6" t="s">
        <v>22</v>
      </c>
      <c r="B19" s="6" t="s">
        <v>192</v>
      </c>
      <c r="C19" s="7">
        <v>10326</v>
      </c>
      <c r="D19" s="7">
        <f>VLOOKUP(A19,'Housing Attrition Estimate'!A:O,15,FALSE)</f>
        <v>37.894000000000005</v>
      </c>
      <c r="E19" s="7">
        <f>VLOOKUP(A19,'Building Permits (Avg)'!B:C,2,FALSE)</f>
        <v>59</v>
      </c>
      <c r="F19" s="12">
        <f t="shared" si="0"/>
        <v>2.6789737497128211E-2</v>
      </c>
      <c r="G19" s="29">
        <v>0</v>
      </c>
      <c r="H19" s="7">
        <f t="shared" si="2"/>
        <v>82.05696595370371</v>
      </c>
      <c r="I19" s="7">
        <f t="shared" si="1"/>
        <v>10408.056965953703</v>
      </c>
      <c r="J19" s="7">
        <f>VLOOKUP(A19,'Unit Completions (2025)'!A:B,2,FALSE)</f>
        <v>64.300829631026318</v>
      </c>
      <c r="K19" s="7">
        <f t="shared" si="3"/>
        <v>10434.46379558473</v>
      </c>
      <c r="M19" s="7"/>
      <c r="N19" s="23"/>
    </row>
    <row r="20" spans="1:14" ht="14.25" customHeight="1">
      <c r="A20" s="6" t="s">
        <v>23</v>
      </c>
      <c r="B20" s="6" t="s">
        <v>190</v>
      </c>
      <c r="C20" s="7">
        <v>405127</v>
      </c>
      <c r="D20" s="7">
        <f>VLOOKUP(A20,'Housing Attrition Estimate'!A:O,15,FALSE)</f>
        <v>1335.8110000000001</v>
      </c>
      <c r="E20" s="7">
        <f>VLOOKUP(A20,'Building Permits (Avg)'!B:C,2,FALSE)</f>
        <v>2819</v>
      </c>
      <c r="F20" s="12">
        <f t="shared" si="0"/>
        <v>0</v>
      </c>
      <c r="G20" s="29">
        <v>408680</v>
      </c>
      <c r="H20" s="7">
        <f t="shared" si="2"/>
        <v>3553</v>
      </c>
      <c r="I20" s="7">
        <f t="shared" si="1"/>
        <v>408680</v>
      </c>
      <c r="J20" s="7">
        <f>VLOOKUP(A20,'Unit Completions (2025)'!A:B,2,FALSE)</f>
        <v>3371.1775035633273</v>
      </c>
      <c r="K20" s="7">
        <f t="shared" si="3"/>
        <v>410715.3665035633</v>
      </c>
      <c r="M20" s="7"/>
      <c r="N20" s="23"/>
    </row>
    <row r="21" spans="1:14" ht="14.25" customHeight="1">
      <c r="A21" s="6" t="s">
        <v>24</v>
      </c>
      <c r="B21" s="6" t="s">
        <v>190</v>
      </c>
      <c r="C21" s="7">
        <v>362440</v>
      </c>
      <c r="D21" s="7">
        <f>VLOOKUP(A21,'Housing Attrition Estimate'!A:O,15,FALSE)</f>
        <v>1203.6460000000002</v>
      </c>
      <c r="E21" s="7">
        <f>VLOOKUP(A21,'Building Permits (Avg)'!B:C,2,FALSE)</f>
        <v>3120</v>
      </c>
      <c r="F21" s="12">
        <f t="shared" si="0"/>
        <v>0</v>
      </c>
      <c r="G21" s="29">
        <v>371167</v>
      </c>
      <c r="H21" s="7">
        <f t="shared" si="2"/>
        <v>8727</v>
      </c>
      <c r="I21" s="7">
        <f t="shared" si="1"/>
        <v>371167</v>
      </c>
      <c r="J21" s="7">
        <f>VLOOKUP(A21,'Unit Completions (2025)'!A:B,2,FALSE)</f>
        <v>3667.7977862349144</v>
      </c>
      <c r="K21" s="7">
        <f t="shared" si="3"/>
        <v>373631.15178623493</v>
      </c>
      <c r="M21" s="7"/>
      <c r="N21" s="23"/>
    </row>
    <row r="22" spans="1:14" ht="14.25" customHeight="1">
      <c r="A22" s="6" t="s">
        <v>25</v>
      </c>
      <c r="B22" s="6" t="s">
        <v>192</v>
      </c>
      <c r="C22" s="7">
        <v>21703</v>
      </c>
      <c r="D22" s="7">
        <f>VLOOKUP(A22,'Housing Attrition Estimate'!A:O,15,FALSE)</f>
        <v>63.301000000000002</v>
      </c>
      <c r="E22" s="7">
        <f>VLOOKUP(A22,'Building Permits (Avg)'!B:C,2,FALSE)</f>
        <v>413</v>
      </c>
      <c r="F22" s="12">
        <f t="shared" si="0"/>
        <v>0.44387114626211699</v>
      </c>
      <c r="G22" s="29">
        <v>0</v>
      </c>
      <c r="H22" s="7">
        <f t="shared" si="2"/>
        <v>1359.5773210008642</v>
      </c>
      <c r="I22" s="7">
        <f t="shared" si="1"/>
        <v>23062.577321000863</v>
      </c>
      <c r="J22" s="7">
        <f>VLOOKUP(A22,'Unit Completions (2025)'!A:B,2,FALSE)</f>
        <v>443.18882124016454</v>
      </c>
      <c r="K22" s="7">
        <f t="shared" si="3"/>
        <v>23442.465142241028</v>
      </c>
      <c r="M22" s="7"/>
      <c r="N22" s="23"/>
    </row>
    <row r="23" spans="1:14" ht="14.25" customHeight="1">
      <c r="A23" s="6" t="s">
        <v>26</v>
      </c>
      <c r="B23" s="6" t="s">
        <v>190</v>
      </c>
      <c r="C23" s="7">
        <v>46078</v>
      </c>
      <c r="D23" s="7">
        <f>VLOOKUP(A23,'Housing Attrition Estimate'!A:O,15,FALSE)</f>
        <v>128.084</v>
      </c>
      <c r="E23" s="7">
        <f>VLOOKUP(A23,'Building Permits (Avg)'!B:C,2,FALSE)</f>
        <v>361</v>
      </c>
      <c r="F23" s="12">
        <f t="shared" si="0"/>
        <v>0</v>
      </c>
      <c r="G23" s="29">
        <v>46949</v>
      </c>
      <c r="H23" s="7">
        <f t="shared" si="2"/>
        <v>871</v>
      </c>
      <c r="I23" s="7">
        <f t="shared" si="1"/>
        <v>46949</v>
      </c>
      <c r="J23" s="7">
        <f>VLOOKUP(A23,'Unit Completions (2025)'!A:B,2,FALSE)</f>
        <v>262.94491695073924</v>
      </c>
      <c r="K23" s="7">
        <f t="shared" si="3"/>
        <v>47083.86091695074</v>
      </c>
      <c r="M23" s="7"/>
      <c r="N23" s="23"/>
    </row>
    <row r="24" spans="1:14" ht="14.25" customHeight="1">
      <c r="A24" s="6" t="s">
        <v>27</v>
      </c>
      <c r="B24" s="6" t="s">
        <v>192</v>
      </c>
      <c r="C24" s="7">
        <v>10916</v>
      </c>
      <c r="D24" s="7">
        <f>VLOOKUP(A24,'Housing Attrition Estimate'!A:O,15,FALSE)</f>
        <v>35.200000000000003</v>
      </c>
      <c r="E24" s="7">
        <f>VLOOKUP(A24,'Building Permits (Avg)'!B:C,2,FALSE)</f>
        <v>44</v>
      </c>
      <c r="F24" s="12">
        <f t="shared" si="0"/>
        <v>1.116979484387038E-2</v>
      </c>
      <c r="G24" s="29">
        <v>0</v>
      </c>
      <c r="H24" s="7">
        <f t="shared" si="2"/>
        <v>34.213081606774978</v>
      </c>
      <c r="I24" s="7">
        <f t="shared" si="1"/>
        <v>10950.213081606775</v>
      </c>
      <c r="J24" s="7">
        <f>VLOOKUP(A24,'Unit Completions (2025)'!A:B,2,FALSE)</f>
        <v>64.395488855525088</v>
      </c>
      <c r="K24" s="7">
        <f t="shared" si="3"/>
        <v>10979.408570462299</v>
      </c>
      <c r="M24" s="7"/>
      <c r="N24" s="23"/>
    </row>
    <row r="25" spans="1:14" ht="14.25" customHeight="1">
      <c r="A25" s="6" t="s">
        <v>28</v>
      </c>
      <c r="B25" s="6" t="s">
        <v>192</v>
      </c>
      <c r="C25" s="7">
        <v>19671</v>
      </c>
      <c r="D25" s="7">
        <f>VLOOKUP(A25,'Housing Attrition Estimate'!A:O,15,FALSE)</f>
        <v>68.272999999999996</v>
      </c>
      <c r="E25" s="7">
        <f>VLOOKUP(A25,'Building Permits (Avg)'!B:C,2,FALSE)</f>
        <v>139</v>
      </c>
      <c r="F25" s="12">
        <f t="shared" si="0"/>
        <v>8.9773418173002356E-2</v>
      </c>
      <c r="G25" s="29">
        <v>0</v>
      </c>
      <c r="H25" s="7">
        <f t="shared" si="2"/>
        <v>274.97597986390622</v>
      </c>
      <c r="I25" s="7">
        <f t="shared" si="1"/>
        <v>19945.975979863906</v>
      </c>
      <c r="J25" s="7">
        <f>VLOOKUP(A25,'Unit Completions (2025)'!A:B,2,FALSE)</f>
        <v>200.33630477960816</v>
      </c>
      <c r="K25" s="7">
        <f t="shared" si="3"/>
        <v>20078.039284643513</v>
      </c>
      <c r="M25" s="7"/>
      <c r="N25" s="23"/>
    </row>
    <row r="26" spans="1:14" ht="14.25" customHeight="1">
      <c r="A26" s="6" t="s">
        <v>29</v>
      </c>
      <c r="B26" s="6" t="s">
        <v>190</v>
      </c>
      <c r="C26" s="7">
        <v>63965</v>
      </c>
      <c r="D26" s="7">
        <f>VLOOKUP(A26,'Housing Attrition Estimate'!A:O,15,FALSE)</f>
        <v>238.73399999999998</v>
      </c>
      <c r="E26" s="7">
        <f>VLOOKUP(A26,'Building Permits (Avg)'!B:C,2,FALSE)</f>
        <v>332</v>
      </c>
      <c r="F26" s="12">
        <f t="shared" si="0"/>
        <v>0</v>
      </c>
      <c r="G26" s="29">
        <v>64600</v>
      </c>
      <c r="H26" s="7">
        <f t="shared" si="2"/>
        <v>635</v>
      </c>
      <c r="I26" s="7">
        <f t="shared" si="1"/>
        <v>64600</v>
      </c>
      <c r="J26" s="7">
        <f>VLOOKUP(A26,'Unit Completions (2025)'!A:B,2,FALSE)</f>
        <v>327.42695196679233</v>
      </c>
      <c r="K26" s="7">
        <f t="shared" si="3"/>
        <v>64688.69295196679</v>
      </c>
      <c r="M26" s="7"/>
      <c r="N26" s="23"/>
    </row>
    <row r="27" spans="1:14" ht="14.25" customHeight="1">
      <c r="A27" s="6" t="s">
        <v>30</v>
      </c>
      <c r="B27" s="6" t="s">
        <v>190</v>
      </c>
      <c r="C27" s="7">
        <v>43925</v>
      </c>
      <c r="D27" s="7">
        <f>VLOOKUP(A27,'Housing Attrition Estimate'!A:O,15,FALSE)</f>
        <v>143.78200000000001</v>
      </c>
      <c r="E27" s="7">
        <f>VLOOKUP(A27,'Building Permits (Avg)'!B:C,2,FALSE)</f>
        <v>282</v>
      </c>
      <c r="F27" s="12">
        <f t="shared" si="0"/>
        <v>0</v>
      </c>
      <c r="G27" s="29">
        <v>44498</v>
      </c>
      <c r="H27" s="7">
        <f t="shared" si="2"/>
        <v>573</v>
      </c>
      <c r="I27" s="7">
        <f t="shared" si="1"/>
        <v>44498</v>
      </c>
      <c r="J27" s="7">
        <f>VLOOKUP(A27,'Unit Completions (2025)'!A:B,2,FALSE)</f>
        <v>291.035551991354</v>
      </c>
      <c r="K27" s="7">
        <f t="shared" si="3"/>
        <v>44645.253551991351</v>
      </c>
      <c r="M27" s="7"/>
      <c r="N27" s="23"/>
    </row>
    <row r="28" spans="1:14" ht="14.25" customHeight="1">
      <c r="A28" s="6" t="s">
        <v>31</v>
      </c>
      <c r="B28" s="6" t="s">
        <v>192</v>
      </c>
      <c r="C28" s="7">
        <v>56585</v>
      </c>
      <c r="D28" s="7">
        <f>VLOOKUP(A28,'Housing Attrition Estimate'!A:O,15,FALSE)</f>
        <v>166.46799999999996</v>
      </c>
      <c r="E28" s="7">
        <f>VLOOKUP(A28,'Building Permits (Avg)'!B:C,2,FALSE)</f>
        <v>379</v>
      </c>
      <c r="F28" s="12">
        <f t="shared" si="0"/>
        <v>0.26976577701789328</v>
      </c>
      <c r="G28" s="29">
        <v>0</v>
      </c>
      <c r="H28" s="7">
        <f t="shared" si="2"/>
        <v>826.29257500580718</v>
      </c>
      <c r="I28" s="7">
        <f t="shared" si="1"/>
        <v>57411.292575005806</v>
      </c>
      <c r="J28" s="7">
        <f>VLOOKUP(A28,'Unit Completions (2025)'!A:B,2,FALSE)</f>
        <v>452.70363862184399</v>
      </c>
      <c r="K28" s="7">
        <f t="shared" si="3"/>
        <v>57697.528213627651</v>
      </c>
      <c r="M28" s="7"/>
      <c r="N28" s="23"/>
    </row>
    <row r="29" spans="1:14" ht="14.25" customHeight="1">
      <c r="A29" s="6" t="s">
        <v>32</v>
      </c>
      <c r="B29" s="6" t="s">
        <v>190</v>
      </c>
      <c r="C29" s="7">
        <v>293631</v>
      </c>
      <c r="D29" s="7">
        <f>VLOOKUP(A29,'Housing Attrition Estimate'!A:O,15,FALSE)</f>
        <v>1272</v>
      </c>
      <c r="E29" s="7">
        <f>VLOOKUP(A29,'Building Permits (Avg)'!B:C,2,FALSE)</f>
        <v>1590</v>
      </c>
      <c r="F29" s="12">
        <f t="shared" si="0"/>
        <v>0</v>
      </c>
      <c r="G29" s="29">
        <v>297571</v>
      </c>
      <c r="H29" s="7">
        <f t="shared" si="2"/>
        <v>3940</v>
      </c>
      <c r="I29" s="7">
        <f t="shared" si="1"/>
        <v>297571</v>
      </c>
      <c r="J29" s="7">
        <f>VLOOKUP(A29,'Unit Completions (2025)'!A:B,2,FALSE)</f>
        <v>1577.9210585006178</v>
      </c>
      <c r="K29" s="7">
        <f t="shared" si="3"/>
        <v>297876.92105850059</v>
      </c>
      <c r="M29" s="7"/>
      <c r="N29" s="23"/>
    </row>
    <row r="30" spans="1:14" ht="14.25" customHeight="1">
      <c r="C30" s="7">
        <f t="shared" ref="C30:E30" si="4">SUM(C6:C29)-C3</f>
        <v>0</v>
      </c>
      <c r="D30" s="7">
        <f t="shared" si="4"/>
        <v>0</v>
      </c>
      <c r="E30" s="7">
        <f t="shared" si="4"/>
        <v>0</v>
      </c>
      <c r="F30" s="30"/>
      <c r="G30" s="7">
        <f>SUM(G6:G29)-G3+G4</f>
        <v>0</v>
      </c>
      <c r="H30" s="7">
        <f t="shared" ref="H30:K30" si="5">SUM(H6:H29)-H3</f>
        <v>0</v>
      </c>
      <c r="I30" s="7">
        <f t="shared" si="5"/>
        <v>0</v>
      </c>
      <c r="J30" s="7">
        <f t="shared" si="5"/>
        <v>0</v>
      </c>
      <c r="K30" s="7">
        <f t="shared" si="5"/>
        <v>0</v>
      </c>
    </row>
    <row r="31" spans="1:14" ht="14.25" customHeight="1">
      <c r="A31" s="10">
        <v>1</v>
      </c>
      <c r="B31" s="11" t="s">
        <v>193</v>
      </c>
      <c r="C31" s="7"/>
    </row>
    <row r="32" spans="1:14" ht="14.25" customHeight="1">
      <c r="A32" s="10">
        <v>2</v>
      </c>
      <c r="B32" s="106" t="s">
        <v>39</v>
      </c>
      <c r="C32" s="7"/>
      <c r="D32" s="7"/>
      <c r="E32" s="7"/>
      <c r="F32" s="7"/>
      <c r="G32" s="7"/>
      <c r="H32" s="7"/>
      <c r="I32" s="7"/>
      <c r="J32" s="7"/>
      <c r="K32" s="7"/>
    </row>
    <row r="33" spans="1:7" ht="14.25" customHeight="1">
      <c r="A33" s="10">
        <v>3</v>
      </c>
      <c r="B33" s="106" t="s">
        <v>41</v>
      </c>
      <c r="C33" s="7"/>
      <c r="D33" s="7"/>
      <c r="E33" s="7"/>
      <c r="F33" s="7"/>
      <c r="G33" s="7"/>
    </row>
    <row r="34" spans="1:7" ht="14.25" customHeight="1">
      <c r="A34" s="10">
        <v>4</v>
      </c>
      <c r="B34" s="31" t="s">
        <v>194</v>
      </c>
      <c r="C34" s="7"/>
      <c r="D34" s="7"/>
      <c r="E34" s="7"/>
      <c r="F34" s="7"/>
      <c r="G34" s="7"/>
    </row>
    <row r="35" spans="1:7" ht="14.25" customHeight="1">
      <c r="A35" s="10">
        <v>5</v>
      </c>
      <c r="B35" s="7" t="s">
        <v>195</v>
      </c>
      <c r="C35" s="7"/>
      <c r="D35" s="7"/>
      <c r="E35" s="7"/>
      <c r="F35" s="7"/>
      <c r="G35" s="7"/>
    </row>
    <row r="36" spans="1:7" ht="14.25" customHeight="1">
      <c r="A36" s="10">
        <v>6</v>
      </c>
      <c r="B36" s="7" t="s">
        <v>196</v>
      </c>
      <c r="C36" s="7"/>
      <c r="D36" s="7"/>
      <c r="E36" s="7"/>
      <c r="F36" s="7"/>
      <c r="G36" s="7"/>
    </row>
    <row r="37" spans="1:7" ht="14.25" customHeight="1">
      <c r="A37" s="10"/>
      <c r="B37" s="7"/>
      <c r="C37" s="7"/>
      <c r="D37" s="7"/>
      <c r="E37" s="7"/>
      <c r="F37" s="7"/>
      <c r="G37" s="7"/>
    </row>
    <row r="38" spans="1:7" ht="14.25" customHeight="1">
      <c r="A38" s="10"/>
      <c r="B38" s="7"/>
      <c r="C38" s="7"/>
      <c r="D38" s="7"/>
      <c r="E38" s="7"/>
      <c r="F38" s="7"/>
      <c r="G38" s="7"/>
    </row>
    <row r="39" spans="1:7" ht="14.25" customHeight="1">
      <c r="A39" s="10"/>
      <c r="B39" s="7"/>
      <c r="C39" s="7"/>
      <c r="D39" s="7"/>
      <c r="E39" s="7"/>
      <c r="F39" s="7"/>
      <c r="G39" s="7"/>
    </row>
    <row r="40" spans="1:7" ht="14.25" customHeight="1">
      <c r="A40" s="10"/>
      <c r="B40" s="7"/>
      <c r="C40" s="7"/>
      <c r="D40" s="7"/>
      <c r="E40" s="7"/>
      <c r="F40" s="7"/>
      <c r="G40" s="7"/>
    </row>
    <row r="41" spans="1:7" ht="14.25" customHeight="1">
      <c r="A41" s="10"/>
      <c r="B41" s="10"/>
      <c r="C41" s="7"/>
      <c r="D41" s="7"/>
      <c r="E41" s="7"/>
      <c r="F41" s="7"/>
      <c r="G41" s="7"/>
    </row>
    <row r="42" spans="1:7" ht="14.25" customHeight="1">
      <c r="C42" s="7"/>
      <c r="D42" s="7"/>
      <c r="E42" s="7"/>
      <c r="F42" s="7"/>
      <c r="G42" s="7"/>
    </row>
    <row r="43" spans="1:7" ht="14.25" customHeight="1">
      <c r="C43" s="7"/>
      <c r="D43" s="7"/>
      <c r="E43" s="7"/>
      <c r="F43" s="7"/>
      <c r="G43" s="7"/>
    </row>
    <row r="44" spans="1:7" ht="14.25" customHeight="1">
      <c r="C44" s="7"/>
      <c r="D44" s="7"/>
      <c r="E44" s="7"/>
      <c r="F44" s="7"/>
      <c r="G44" s="7"/>
    </row>
    <row r="45" spans="1:7" ht="14.25" customHeight="1">
      <c r="C45" s="7"/>
      <c r="D45" s="7"/>
      <c r="E45" s="7"/>
      <c r="F45" s="7"/>
      <c r="G45" s="7"/>
    </row>
    <row r="46" spans="1:7" ht="14.25" customHeight="1">
      <c r="C46" s="7"/>
      <c r="D46" s="7"/>
      <c r="E46" s="7"/>
      <c r="F46" s="7"/>
      <c r="G46" s="7"/>
    </row>
    <row r="47" spans="1:7" ht="14.25" customHeight="1">
      <c r="C47" s="7"/>
      <c r="D47" s="7"/>
      <c r="E47" s="7"/>
      <c r="F47" s="7"/>
      <c r="G47" s="7"/>
    </row>
    <row r="48" spans="1:7" ht="14.25" customHeight="1">
      <c r="C48" s="7"/>
      <c r="D48" s="7"/>
      <c r="E48" s="7"/>
      <c r="F48" s="7"/>
      <c r="G48" s="7"/>
    </row>
    <row r="49" spans="3:7" ht="14.25" customHeight="1">
      <c r="C49" s="7"/>
      <c r="D49" s="7"/>
      <c r="E49" s="7"/>
      <c r="F49" s="7"/>
      <c r="G49" s="7"/>
    </row>
    <row r="50" spans="3:7" ht="14.25" customHeight="1">
      <c r="C50" s="7"/>
      <c r="D50" s="7"/>
      <c r="E50" s="7"/>
      <c r="F50" s="7"/>
      <c r="G50" s="7"/>
    </row>
    <row r="51" spans="3:7" ht="14.25" customHeight="1">
      <c r="C51" s="7"/>
      <c r="D51" s="7"/>
      <c r="E51" s="7"/>
      <c r="F51" s="7"/>
      <c r="G51" s="7"/>
    </row>
    <row r="52" spans="3:7" ht="14.25" customHeight="1">
      <c r="C52" s="7"/>
      <c r="D52" s="7"/>
      <c r="E52" s="7"/>
      <c r="F52" s="7"/>
      <c r="G52" s="7"/>
    </row>
    <row r="53" spans="3:7" ht="14.25" customHeight="1">
      <c r="C53" s="7"/>
      <c r="D53" s="7"/>
      <c r="E53" s="7"/>
      <c r="F53" s="7"/>
      <c r="G53" s="7"/>
    </row>
    <row r="54" spans="3:7" ht="14.25" customHeight="1">
      <c r="C54" s="7"/>
      <c r="D54" s="7"/>
      <c r="E54" s="7"/>
      <c r="F54" s="7"/>
      <c r="G54" s="7"/>
    </row>
    <row r="55" spans="3:7" ht="14.25" customHeight="1">
      <c r="C55" s="7"/>
      <c r="D55" s="7"/>
      <c r="E55" s="7"/>
      <c r="F55" s="7"/>
      <c r="G55" s="7"/>
    </row>
    <row r="56" spans="3:7" ht="14.25" customHeight="1">
      <c r="C56" s="7"/>
      <c r="D56" s="7"/>
      <c r="E56" s="7"/>
      <c r="F56" s="7"/>
      <c r="G56" s="7"/>
    </row>
    <row r="57" spans="3:7" ht="14.25" customHeight="1">
      <c r="C57" s="7"/>
      <c r="D57" s="7"/>
      <c r="E57" s="7"/>
      <c r="F57" s="7"/>
      <c r="G57" s="7"/>
    </row>
    <row r="58" spans="3:7" ht="14.25" customHeight="1">
      <c r="C58" s="7"/>
      <c r="D58" s="7"/>
      <c r="E58" s="7"/>
      <c r="F58" s="7"/>
      <c r="G58" s="7"/>
    </row>
    <row r="59" spans="3:7" ht="14.25" customHeight="1">
      <c r="C59" s="7"/>
      <c r="D59" s="7"/>
      <c r="E59" s="7"/>
      <c r="F59" s="7"/>
      <c r="G59" s="7"/>
    </row>
    <row r="60" spans="3:7" ht="14.25" customHeight="1">
      <c r="C60" s="7"/>
      <c r="D60" s="7"/>
      <c r="E60" s="7"/>
      <c r="F60" s="7"/>
      <c r="G60" s="7"/>
    </row>
    <row r="61" spans="3:7" ht="14.25" customHeight="1">
      <c r="C61" s="7"/>
      <c r="D61" s="7"/>
      <c r="E61" s="7"/>
      <c r="F61" s="7"/>
      <c r="G61" s="7"/>
    </row>
    <row r="62" spans="3:7" ht="14.25" customHeight="1">
      <c r="C62" s="7"/>
      <c r="D62" s="7"/>
      <c r="E62" s="7"/>
      <c r="F62" s="7"/>
      <c r="G62" s="7"/>
    </row>
    <row r="63" spans="3:7" ht="14.25" customHeight="1">
      <c r="C63" s="7"/>
      <c r="D63" s="7"/>
      <c r="E63" s="7"/>
      <c r="F63" s="7"/>
      <c r="G63" s="7"/>
    </row>
    <row r="64" spans="3:7" ht="14.25" customHeight="1">
      <c r="C64" s="7"/>
      <c r="D64" s="7"/>
      <c r="E64" s="7"/>
      <c r="F64" s="7"/>
      <c r="G64" s="7"/>
    </row>
    <row r="65" spans="3:7" ht="14.25" customHeight="1">
      <c r="C65" s="7"/>
      <c r="D65" s="7"/>
      <c r="E65" s="7"/>
      <c r="F65" s="7"/>
      <c r="G65" s="7"/>
    </row>
    <row r="66" spans="3:7" ht="14.25" customHeight="1">
      <c r="C66" s="7"/>
      <c r="D66" s="7"/>
      <c r="E66" s="7"/>
      <c r="F66" s="7"/>
      <c r="G66" s="7"/>
    </row>
    <row r="67" spans="3:7" ht="14.25" customHeight="1">
      <c r="C67" s="7"/>
      <c r="D67" s="7"/>
      <c r="E67" s="7"/>
      <c r="F67" s="7"/>
      <c r="G67" s="7"/>
    </row>
    <row r="68" spans="3:7" ht="14.25" customHeight="1">
      <c r="C68" s="7"/>
      <c r="D68" s="7"/>
      <c r="E68" s="7"/>
      <c r="F68" s="7"/>
      <c r="G68" s="7"/>
    </row>
    <row r="69" spans="3:7" ht="14.25" customHeight="1">
      <c r="C69" s="7"/>
      <c r="D69" s="7"/>
      <c r="E69" s="7"/>
      <c r="F69" s="7"/>
      <c r="G69" s="7"/>
    </row>
    <row r="70" spans="3:7" ht="14.25" customHeight="1">
      <c r="C70" s="7"/>
      <c r="D70" s="7"/>
      <c r="E70" s="7"/>
      <c r="F70" s="7"/>
      <c r="G70" s="7"/>
    </row>
    <row r="71" spans="3:7" ht="14.25" customHeight="1">
      <c r="C71" s="7"/>
      <c r="D71" s="7"/>
      <c r="E71" s="7"/>
      <c r="F71" s="7"/>
      <c r="G71" s="7"/>
    </row>
    <row r="72" spans="3:7" ht="14.25" customHeight="1">
      <c r="C72" s="7"/>
      <c r="D72" s="7"/>
      <c r="E72" s="7"/>
      <c r="F72" s="7"/>
      <c r="G72" s="7"/>
    </row>
    <row r="73" spans="3:7" ht="14.25" customHeight="1">
      <c r="C73" s="7"/>
      <c r="D73" s="7"/>
      <c r="E73" s="7"/>
      <c r="F73" s="7"/>
      <c r="G73" s="7"/>
    </row>
    <row r="74" spans="3:7" ht="14.25" customHeight="1">
      <c r="C74" s="7"/>
      <c r="D74" s="7"/>
      <c r="E74" s="7"/>
      <c r="F74" s="7"/>
      <c r="G74" s="7"/>
    </row>
    <row r="75" spans="3:7" ht="14.25" customHeight="1">
      <c r="C75" s="7"/>
      <c r="D75" s="7"/>
      <c r="E75" s="7"/>
      <c r="F75" s="7"/>
      <c r="G75" s="7"/>
    </row>
    <row r="76" spans="3:7" ht="14.25" customHeight="1">
      <c r="C76" s="7"/>
      <c r="D76" s="7"/>
      <c r="E76" s="7"/>
      <c r="F76" s="7"/>
      <c r="G76" s="7"/>
    </row>
    <row r="77" spans="3:7" ht="14.25" customHeight="1">
      <c r="C77" s="7"/>
      <c r="D77" s="7"/>
      <c r="E77" s="7"/>
      <c r="F77" s="7"/>
      <c r="G77" s="7"/>
    </row>
    <row r="78" spans="3:7" ht="14.25" customHeight="1">
      <c r="C78" s="7"/>
      <c r="D78" s="7"/>
      <c r="E78" s="7"/>
      <c r="F78" s="7"/>
      <c r="G78" s="7"/>
    </row>
    <row r="79" spans="3:7" ht="14.25" customHeight="1">
      <c r="C79" s="7"/>
      <c r="D79" s="7"/>
      <c r="E79" s="7"/>
      <c r="F79" s="7"/>
      <c r="G79" s="7"/>
    </row>
    <row r="80" spans="3:7" ht="14.25" customHeight="1">
      <c r="C80" s="7"/>
      <c r="D80" s="7"/>
      <c r="E80" s="7"/>
      <c r="F80" s="7"/>
      <c r="G80" s="7"/>
    </row>
    <row r="81" spans="3:7" ht="14.25" customHeight="1">
      <c r="C81" s="7"/>
      <c r="D81" s="7"/>
      <c r="E81" s="7"/>
      <c r="F81" s="7"/>
      <c r="G81" s="7"/>
    </row>
    <row r="82" spans="3:7" ht="14.25" customHeight="1">
      <c r="C82" s="7"/>
      <c r="D82" s="7"/>
      <c r="E82" s="7"/>
      <c r="F82" s="7"/>
      <c r="G82" s="7"/>
    </row>
    <row r="83" spans="3:7" ht="14.25" customHeight="1">
      <c r="C83" s="7"/>
      <c r="D83" s="7"/>
      <c r="E83" s="7"/>
      <c r="F83" s="7"/>
      <c r="G83" s="7"/>
    </row>
    <row r="84" spans="3:7" ht="14.25" customHeight="1">
      <c r="C84" s="7"/>
      <c r="D84" s="7"/>
      <c r="E84" s="7"/>
      <c r="F84" s="7"/>
      <c r="G84" s="7"/>
    </row>
    <row r="85" spans="3:7" ht="14.25" customHeight="1">
      <c r="C85" s="7"/>
      <c r="D85" s="7"/>
      <c r="E85" s="7"/>
      <c r="F85" s="7"/>
      <c r="G85" s="7"/>
    </row>
    <row r="86" spans="3:7" ht="14.25" customHeight="1">
      <c r="C86" s="7"/>
      <c r="D86" s="7"/>
      <c r="E86" s="7"/>
      <c r="F86" s="7"/>
      <c r="G86" s="7"/>
    </row>
    <row r="87" spans="3:7" ht="14.25" customHeight="1">
      <c r="C87" s="7"/>
      <c r="D87" s="7"/>
      <c r="E87" s="7"/>
      <c r="F87" s="7"/>
      <c r="G87" s="7"/>
    </row>
    <row r="88" spans="3:7" ht="14.25" customHeight="1">
      <c r="C88" s="7"/>
      <c r="D88" s="7"/>
      <c r="E88" s="7"/>
      <c r="F88" s="7"/>
      <c r="G88" s="7"/>
    </row>
    <row r="89" spans="3:7" ht="14.25" customHeight="1">
      <c r="C89" s="7"/>
      <c r="D89" s="7"/>
      <c r="E89" s="7"/>
      <c r="F89" s="7"/>
      <c r="G89" s="7"/>
    </row>
    <row r="90" spans="3:7" ht="14.25" customHeight="1">
      <c r="C90" s="7"/>
      <c r="D90" s="7"/>
      <c r="E90" s="7"/>
      <c r="F90" s="7"/>
      <c r="G90" s="7"/>
    </row>
    <row r="91" spans="3:7" ht="14.25" customHeight="1">
      <c r="C91" s="7"/>
      <c r="D91" s="7"/>
      <c r="E91" s="7"/>
      <c r="F91" s="7"/>
      <c r="G91" s="7"/>
    </row>
    <row r="92" spans="3:7" ht="14.25" customHeight="1">
      <c r="C92" s="7"/>
      <c r="D92" s="7"/>
      <c r="E92" s="7"/>
      <c r="F92" s="7"/>
      <c r="G92" s="7"/>
    </row>
    <row r="93" spans="3:7" ht="14.25" customHeight="1">
      <c r="C93" s="7"/>
      <c r="D93" s="7"/>
      <c r="E93" s="7"/>
      <c r="F93" s="7"/>
      <c r="G93" s="7"/>
    </row>
    <row r="94" spans="3:7" ht="14.25" customHeight="1">
      <c r="C94" s="7"/>
      <c r="D94" s="7"/>
      <c r="E94" s="7"/>
      <c r="F94" s="7"/>
      <c r="G94" s="7"/>
    </row>
    <row r="95" spans="3:7" ht="14.25" customHeight="1">
      <c r="C95" s="7"/>
      <c r="D95" s="7"/>
      <c r="E95" s="7"/>
      <c r="F95" s="7"/>
      <c r="G95" s="7"/>
    </row>
    <row r="96" spans="3:7" ht="14.25" customHeight="1">
      <c r="C96" s="7"/>
      <c r="D96" s="7"/>
      <c r="E96" s="7"/>
      <c r="F96" s="7"/>
      <c r="G96" s="7"/>
    </row>
    <row r="97" spans="3:7" ht="14.25" customHeight="1">
      <c r="C97" s="7"/>
      <c r="D97" s="7"/>
      <c r="E97" s="7"/>
      <c r="F97" s="7"/>
      <c r="G97" s="7"/>
    </row>
    <row r="98" spans="3:7" ht="14.25" customHeight="1">
      <c r="C98" s="7"/>
      <c r="D98" s="7"/>
      <c r="E98" s="7"/>
      <c r="F98" s="7"/>
      <c r="G98" s="7"/>
    </row>
    <row r="99" spans="3:7" ht="14.25" customHeight="1">
      <c r="C99" s="7"/>
      <c r="D99" s="7"/>
      <c r="E99" s="7"/>
      <c r="F99" s="7"/>
      <c r="G99" s="7"/>
    </row>
    <row r="100" spans="3:7" ht="14.25" customHeight="1">
      <c r="C100" s="7"/>
      <c r="D100" s="7"/>
      <c r="E100" s="7"/>
      <c r="F100" s="7"/>
      <c r="G100" s="7"/>
    </row>
    <row r="101" spans="3:7" ht="14.25" customHeight="1">
      <c r="C101" s="7"/>
      <c r="D101" s="7"/>
      <c r="E101" s="7"/>
      <c r="F101" s="7"/>
      <c r="G101" s="7"/>
    </row>
    <row r="102" spans="3:7" ht="14.25" customHeight="1">
      <c r="C102" s="7"/>
      <c r="D102" s="7"/>
      <c r="E102" s="7"/>
      <c r="F102" s="7"/>
      <c r="G102" s="7"/>
    </row>
    <row r="103" spans="3:7" ht="14.25" customHeight="1">
      <c r="C103" s="7"/>
      <c r="D103" s="7"/>
      <c r="E103" s="7"/>
      <c r="F103" s="7"/>
      <c r="G103" s="7"/>
    </row>
    <row r="104" spans="3:7" ht="14.25" customHeight="1">
      <c r="C104" s="7"/>
      <c r="D104" s="7"/>
      <c r="E104" s="7"/>
      <c r="F104" s="7"/>
      <c r="G104" s="7"/>
    </row>
    <row r="105" spans="3:7" ht="14.25" customHeight="1">
      <c r="C105" s="7"/>
      <c r="D105" s="7"/>
      <c r="E105" s="7"/>
      <c r="F105" s="7"/>
      <c r="G105" s="7"/>
    </row>
    <row r="106" spans="3:7" ht="14.25" customHeight="1">
      <c r="C106" s="7"/>
      <c r="D106" s="7"/>
      <c r="E106" s="7"/>
      <c r="F106" s="7"/>
      <c r="G106" s="7"/>
    </row>
    <row r="107" spans="3:7" ht="14.25" customHeight="1">
      <c r="C107" s="7"/>
      <c r="D107" s="7"/>
      <c r="E107" s="7"/>
      <c r="F107" s="7"/>
      <c r="G107" s="7"/>
    </row>
    <row r="108" spans="3:7" ht="14.25" customHeight="1">
      <c r="C108" s="7"/>
      <c r="D108" s="7"/>
      <c r="E108" s="7"/>
      <c r="F108" s="7"/>
      <c r="G108" s="7"/>
    </row>
    <row r="109" spans="3:7" ht="14.25" customHeight="1">
      <c r="C109" s="7"/>
      <c r="D109" s="7"/>
      <c r="E109" s="7"/>
      <c r="F109" s="7"/>
      <c r="G109" s="7"/>
    </row>
    <row r="110" spans="3:7" ht="14.25" customHeight="1">
      <c r="C110" s="7"/>
      <c r="D110" s="7"/>
      <c r="E110" s="7"/>
      <c r="F110" s="7"/>
      <c r="G110" s="7"/>
    </row>
    <row r="111" spans="3:7" ht="14.25" customHeight="1">
      <c r="C111" s="7"/>
      <c r="D111" s="7"/>
      <c r="E111" s="7"/>
      <c r="F111" s="7"/>
      <c r="G111" s="7"/>
    </row>
    <row r="112" spans="3:7" ht="14.25" customHeight="1">
      <c r="C112" s="7"/>
      <c r="D112" s="7"/>
      <c r="E112" s="7"/>
      <c r="F112" s="7"/>
      <c r="G112" s="7"/>
    </row>
    <row r="113" spans="3:7" ht="14.25" customHeight="1">
      <c r="C113" s="7"/>
      <c r="D113" s="7"/>
      <c r="E113" s="7"/>
      <c r="F113" s="7"/>
      <c r="G113" s="7"/>
    </row>
    <row r="114" spans="3:7" ht="14.25" customHeight="1">
      <c r="C114" s="7"/>
      <c r="D114" s="7"/>
      <c r="E114" s="7"/>
      <c r="F114" s="7"/>
      <c r="G114" s="7"/>
    </row>
    <row r="115" spans="3:7" ht="14.25" customHeight="1">
      <c r="C115" s="7"/>
      <c r="D115" s="7"/>
      <c r="E115" s="7"/>
      <c r="F115" s="7"/>
      <c r="G115" s="7"/>
    </row>
    <row r="116" spans="3:7" ht="14.25" customHeight="1">
      <c r="C116" s="7"/>
      <c r="D116" s="7"/>
      <c r="E116" s="7"/>
      <c r="F116" s="7"/>
      <c r="G116" s="7"/>
    </row>
    <row r="117" spans="3:7" ht="14.25" customHeight="1">
      <c r="C117" s="7"/>
      <c r="D117" s="7"/>
      <c r="E117" s="7"/>
      <c r="F117" s="7"/>
      <c r="G117" s="7"/>
    </row>
    <row r="118" spans="3:7" ht="14.25" customHeight="1">
      <c r="C118" s="7"/>
      <c r="D118" s="7"/>
      <c r="E118" s="7"/>
      <c r="F118" s="7"/>
      <c r="G118" s="7"/>
    </row>
    <row r="119" spans="3:7" ht="14.25" customHeight="1">
      <c r="C119" s="7"/>
      <c r="D119" s="7"/>
      <c r="E119" s="7"/>
      <c r="F119" s="7"/>
      <c r="G119" s="7"/>
    </row>
    <row r="120" spans="3:7" ht="14.25" customHeight="1">
      <c r="C120" s="7"/>
      <c r="D120" s="7"/>
      <c r="E120" s="7"/>
      <c r="F120" s="7"/>
      <c r="G120" s="7"/>
    </row>
    <row r="121" spans="3:7" ht="14.25" customHeight="1">
      <c r="C121" s="7"/>
      <c r="D121" s="7"/>
      <c r="E121" s="7"/>
      <c r="F121" s="7"/>
      <c r="G121" s="7"/>
    </row>
    <row r="122" spans="3:7" ht="14.25" customHeight="1">
      <c r="C122" s="7"/>
      <c r="D122" s="7"/>
      <c r="E122" s="7"/>
      <c r="F122" s="7"/>
      <c r="G122" s="7"/>
    </row>
    <row r="123" spans="3:7" ht="14.25" customHeight="1">
      <c r="C123" s="7"/>
      <c r="D123" s="7"/>
      <c r="E123" s="7"/>
      <c r="F123" s="7"/>
      <c r="G123" s="7"/>
    </row>
    <row r="124" spans="3:7" ht="14.25" customHeight="1">
      <c r="C124" s="7"/>
      <c r="D124" s="7"/>
      <c r="E124" s="7"/>
      <c r="F124" s="7"/>
      <c r="G124" s="7"/>
    </row>
    <row r="125" spans="3:7" ht="14.25" customHeight="1">
      <c r="C125" s="7"/>
      <c r="D125" s="7"/>
      <c r="E125" s="7"/>
      <c r="F125" s="7"/>
      <c r="G125" s="7"/>
    </row>
    <row r="126" spans="3:7" ht="14.25" customHeight="1">
      <c r="C126" s="7"/>
      <c r="D126" s="7"/>
      <c r="E126" s="7"/>
      <c r="F126" s="7"/>
      <c r="G126" s="7"/>
    </row>
    <row r="127" spans="3:7" ht="14.25" customHeight="1">
      <c r="C127" s="7"/>
      <c r="D127" s="7"/>
      <c r="E127" s="7"/>
      <c r="F127" s="7"/>
      <c r="G127" s="7"/>
    </row>
    <row r="128" spans="3:7" ht="14.25" customHeight="1">
      <c r="C128" s="7"/>
      <c r="D128" s="7"/>
      <c r="E128" s="7"/>
      <c r="F128" s="7"/>
      <c r="G128" s="7"/>
    </row>
    <row r="129" spans="3:7" ht="14.25" customHeight="1">
      <c r="C129" s="7"/>
      <c r="D129" s="7"/>
      <c r="E129" s="7"/>
      <c r="F129" s="7"/>
      <c r="G129" s="7"/>
    </row>
    <row r="130" spans="3:7" ht="14.25" customHeight="1">
      <c r="C130" s="7"/>
      <c r="D130" s="7"/>
      <c r="E130" s="7"/>
      <c r="F130" s="7"/>
      <c r="G130" s="7"/>
    </row>
    <row r="131" spans="3:7" ht="14.25" customHeight="1">
      <c r="C131" s="7"/>
      <c r="D131" s="7"/>
      <c r="E131" s="7"/>
      <c r="F131" s="7"/>
      <c r="G131" s="7"/>
    </row>
    <row r="132" spans="3:7" ht="14.25" customHeight="1">
      <c r="C132" s="7"/>
      <c r="D132" s="7"/>
      <c r="E132" s="7"/>
      <c r="F132" s="7"/>
      <c r="G132" s="7"/>
    </row>
    <row r="133" spans="3:7" ht="14.25" customHeight="1">
      <c r="C133" s="7"/>
      <c r="D133" s="7"/>
      <c r="E133" s="7"/>
      <c r="F133" s="7"/>
      <c r="G133" s="7"/>
    </row>
    <row r="134" spans="3:7" ht="14.25" customHeight="1">
      <c r="C134" s="7"/>
      <c r="D134" s="7"/>
      <c r="E134" s="7"/>
      <c r="F134" s="7"/>
      <c r="G134" s="7"/>
    </row>
    <row r="135" spans="3:7" ht="14.25" customHeight="1">
      <c r="C135" s="7"/>
      <c r="D135" s="7"/>
      <c r="E135" s="7"/>
      <c r="F135" s="7"/>
      <c r="G135" s="7"/>
    </row>
    <row r="136" spans="3:7" ht="14.25" customHeight="1">
      <c r="C136" s="7"/>
      <c r="D136" s="7"/>
      <c r="E136" s="7"/>
      <c r="F136" s="7"/>
      <c r="G136" s="7"/>
    </row>
    <row r="137" spans="3:7" ht="14.25" customHeight="1">
      <c r="C137" s="7"/>
      <c r="D137" s="7"/>
      <c r="E137" s="7"/>
      <c r="F137" s="7"/>
      <c r="G137" s="7"/>
    </row>
    <row r="138" spans="3:7" ht="14.25" customHeight="1">
      <c r="C138" s="7"/>
      <c r="D138" s="7"/>
      <c r="E138" s="7"/>
      <c r="F138" s="7"/>
      <c r="G138" s="7"/>
    </row>
    <row r="139" spans="3:7" ht="14.25" customHeight="1">
      <c r="C139" s="7"/>
      <c r="D139" s="7"/>
      <c r="E139" s="7"/>
      <c r="F139" s="7"/>
      <c r="G139" s="7"/>
    </row>
    <row r="140" spans="3:7" ht="14.25" customHeight="1">
      <c r="C140" s="7"/>
      <c r="D140" s="7"/>
      <c r="E140" s="7"/>
      <c r="F140" s="7"/>
      <c r="G140" s="7"/>
    </row>
    <row r="141" spans="3:7" ht="14.25" customHeight="1">
      <c r="C141" s="7"/>
      <c r="D141" s="7"/>
      <c r="E141" s="7"/>
      <c r="F141" s="7"/>
      <c r="G141" s="7"/>
    </row>
    <row r="142" spans="3:7" ht="14.25" customHeight="1">
      <c r="C142" s="7"/>
      <c r="D142" s="7"/>
      <c r="E142" s="7"/>
      <c r="F142" s="7"/>
      <c r="G142" s="7"/>
    </row>
    <row r="143" spans="3:7" ht="14.25" customHeight="1">
      <c r="C143" s="7"/>
      <c r="D143" s="7"/>
      <c r="E143" s="7"/>
      <c r="F143" s="7"/>
      <c r="G143" s="7"/>
    </row>
    <row r="144" spans="3:7" ht="14.25" customHeight="1">
      <c r="C144" s="7"/>
      <c r="D144" s="7"/>
      <c r="E144" s="7"/>
      <c r="F144" s="7"/>
      <c r="G144" s="7"/>
    </row>
    <row r="145" spans="3:7" ht="14.25" customHeight="1">
      <c r="C145" s="7"/>
      <c r="D145" s="7"/>
      <c r="E145" s="7"/>
      <c r="F145" s="7"/>
      <c r="G145" s="7"/>
    </row>
    <row r="146" spans="3:7" ht="14.25" customHeight="1">
      <c r="C146" s="7"/>
      <c r="D146" s="7"/>
      <c r="E146" s="7"/>
      <c r="F146" s="7"/>
      <c r="G146" s="7"/>
    </row>
    <row r="147" spans="3:7" ht="14.25" customHeight="1">
      <c r="C147" s="7"/>
      <c r="D147" s="7"/>
      <c r="E147" s="7"/>
      <c r="F147" s="7"/>
      <c r="G147" s="7"/>
    </row>
    <row r="148" spans="3:7" ht="14.25" customHeight="1">
      <c r="C148" s="7"/>
      <c r="D148" s="7"/>
      <c r="E148" s="7"/>
      <c r="F148" s="7"/>
      <c r="G148" s="7"/>
    </row>
    <row r="149" spans="3:7" ht="14.25" customHeight="1">
      <c r="C149" s="7"/>
      <c r="D149" s="7"/>
      <c r="E149" s="7"/>
      <c r="F149" s="7"/>
      <c r="G149" s="7"/>
    </row>
    <row r="150" spans="3:7" ht="14.25" customHeight="1">
      <c r="C150" s="7"/>
      <c r="D150" s="7"/>
      <c r="E150" s="7"/>
      <c r="F150" s="7"/>
      <c r="G150" s="7"/>
    </row>
    <row r="151" spans="3:7" ht="14.25" customHeight="1">
      <c r="C151" s="7"/>
      <c r="D151" s="7"/>
      <c r="E151" s="7"/>
      <c r="F151" s="7"/>
      <c r="G151" s="7"/>
    </row>
    <row r="152" spans="3:7" ht="14.25" customHeight="1">
      <c r="C152" s="7"/>
      <c r="D152" s="7"/>
      <c r="E152" s="7"/>
      <c r="F152" s="7"/>
      <c r="G152" s="7"/>
    </row>
    <row r="153" spans="3:7" ht="14.25" customHeight="1">
      <c r="C153" s="7"/>
      <c r="D153" s="7"/>
      <c r="E153" s="7"/>
      <c r="F153" s="7"/>
      <c r="G153" s="7"/>
    </row>
    <row r="154" spans="3:7" ht="14.25" customHeight="1">
      <c r="C154" s="7"/>
      <c r="D154" s="7"/>
      <c r="E154" s="7"/>
      <c r="F154" s="7"/>
      <c r="G154" s="7"/>
    </row>
    <row r="155" spans="3:7" ht="14.25" customHeight="1">
      <c r="C155" s="7"/>
      <c r="D155" s="7"/>
      <c r="E155" s="7"/>
      <c r="F155" s="7"/>
      <c r="G155" s="7"/>
    </row>
    <row r="156" spans="3:7" ht="14.25" customHeight="1">
      <c r="C156" s="7"/>
      <c r="D156" s="7"/>
      <c r="E156" s="7"/>
      <c r="F156" s="7"/>
      <c r="G156" s="7"/>
    </row>
    <row r="157" spans="3:7" ht="14.25" customHeight="1">
      <c r="C157" s="7"/>
      <c r="D157" s="7"/>
      <c r="E157" s="7"/>
      <c r="F157" s="7"/>
      <c r="G157" s="7"/>
    </row>
    <row r="158" spans="3:7" ht="14.25" customHeight="1">
      <c r="C158" s="7"/>
      <c r="D158" s="7"/>
      <c r="E158" s="7"/>
      <c r="F158" s="7"/>
      <c r="G158" s="7"/>
    </row>
    <row r="159" spans="3:7" ht="14.25" customHeight="1">
      <c r="C159" s="7"/>
      <c r="D159" s="7"/>
      <c r="E159" s="7"/>
      <c r="F159" s="7"/>
      <c r="G159" s="7"/>
    </row>
    <row r="160" spans="3:7" ht="14.25" customHeight="1">
      <c r="C160" s="7"/>
      <c r="D160" s="7"/>
      <c r="E160" s="7"/>
      <c r="F160" s="7"/>
      <c r="G160" s="7"/>
    </row>
    <row r="161" spans="3:7" ht="14.25" customHeight="1">
      <c r="C161" s="7"/>
      <c r="D161" s="7"/>
      <c r="E161" s="7"/>
      <c r="F161" s="7"/>
      <c r="G161" s="7"/>
    </row>
    <row r="162" spans="3:7" ht="14.25" customHeight="1">
      <c r="C162" s="7"/>
      <c r="D162" s="7"/>
      <c r="E162" s="7"/>
      <c r="F162" s="7"/>
      <c r="G162" s="7"/>
    </row>
    <row r="163" spans="3:7" ht="14.25" customHeight="1">
      <c r="C163" s="7"/>
      <c r="D163" s="7"/>
      <c r="E163" s="7"/>
      <c r="F163" s="7"/>
      <c r="G163" s="7"/>
    </row>
    <row r="164" spans="3:7" ht="14.25" customHeight="1">
      <c r="C164" s="7"/>
      <c r="D164" s="7"/>
      <c r="E164" s="7"/>
      <c r="F164" s="7"/>
      <c r="G164" s="7"/>
    </row>
    <row r="165" spans="3:7" ht="14.25" customHeight="1">
      <c r="C165" s="7"/>
      <c r="D165" s="7"/>
      <c r="E165" s="7"/>
      <c r="F165" s="7"/>
      <c r="G165" s="7"/>
    </row>
    <row r="166" spans="3:7" ht="14.25" customHeight="1">
      <c r="C166" s="7"/>
      <c r="D166" s="7"/>
      <c r="E166" s="7"/>
      <c r="F166" s="7"/>
      <c r="G166" s="7"/>
    </row>
    <row r="167" spans="3:7" ht="14.25" customHeight="1">
      <c r="C167" s="7"/>
      <c r="D167" s="7"/>
      <c r="E167" s="7"/>
      <c r="F167" s="7"/>
      <c r="G167" s="7"/>
    </row>
    <row r="168" spans="3:7" ht="14.25" customHeight="1">
      <c r="C168" s="7"/>
      <c r="D168" s="7"/>
      <c r="E168" s="7"/>
      <c r="F168" s="7"/>
      <c r="G168" s="7"/>
    </row>
    <row r="169" spans="3:7" ht="14.25" customHeight="1">
      <c r="C169" s="7"/>
      <c r="D169" s="7"/>
      <c r="E169" s="7"/>
      <c r="F169" s="7"/>
      <c r="G169" s="7"/>
    </row>
    <row r="170" spans="3:7" ht="14.25" customHeight="1">
      <c r="C170" s="7"/>
      <c r="D170" s="7"/>
      <c r="E170" s="7"/>
      <c r="F170" s="7"/>
      <c r="G170" s="7"/>
    </row>
    <row r="171" spans="3:7" ht="14.25" customHeight="1">
      <c r="C171" s="7"/>
      <c r="D171" s="7"/>
      <c r="E171" s="7"/>
      <c r="F171" s="7"/>
      <c r="G171" s="7"/>
    </row>
    <row r="172" spans="3:7" ht="14.25" customHeight="1">
      <c r="C172" s="7"/>
      <c r="D172" s="7"/>
      <c r="E172" s="7"/>
      <c r="F172" s="7"/>
      <c r="G172" s="7"/>
    </row>
    <row r="173" spans="3:7" ht="14.25" customHeight="1">
      <c r="C173" s="7"/>
      <c r="D173" s="7"/>
      <c r="E173" s="7"/>
      <c r="F173" s="7"/>
      <c r="G173" s="7"/>
    </row>
    <row r="174" spans="3:7" ht="14.25" customHeight="1">
      <c r="C174" s="7"/>
      <c r="D174" s="7"/>
      <c r="E174" s="7"/>
      <c r="F174" s="7"/>
      <c r="G174" s="7"/>
    </row>
    <row r="175" spans="3:7" ht="14.25" customHeight="1">
      <c r="C175" s="7"/>
      <c r="D175" s="7"/>
      <c r="E175" s="7"/>
      <c r="F175" s="7"/>
      <c r="G175" s="7"/>
    </row>
    <row r="176" spans="3:7" ht="14.25" customHeight="1">
      <c r="C176" s="7"/>
      <c r="D176" s="7"/>
      <c r="E176" s="7"/>
      <c r="F176" s="7"/>
      <c r="G176" s="7"/>
    </row>
    <row r="177" spans="3:7" ht="14.25" customHeight="1">
      <c r="C177" s="7"/>
      <c r="D177" s="7"/>
      <c r="E177" s="7"/>
      <c r="F177" s="7"/>
      <c r="G177" s="7"/>
    </row>
    <row r="178" spans="3:7" ht="14.25" customHeight="1">
      <c r="C178" s="7"/>
      <c r="D178" s="7"/>
      <c r="E178" s="7"/>
      <c r="F178" s="7"/>
      <c r="G178" s="7"/>
    </row>
    <row r="179" spans="3:7" ht="14.25" customHeight="1">
      <c r="C179" s="7"/>
      <c r="D179" s="7"/>
      <c r="E179" s="7"/>
      <c r="F179" s="7"/>
      <c r="G179" s="7"/>
    </row>
    <row r="180" spans="3:7" ht="14.25" customHeight="1">
      <c r="C180" s="7"/>
      <c r="D180" s="7"/>
      <c r="E180" s="7"/>
      <c r="F180" s="7"/>
      <c r="G180" s="7"/>
    </row>
    <row r="181" spans="3:7" ht="14.25" customHeight="1">
      <c r="C181" s="7"/>
      <c r="D181" s="7"/>
      <c r="E181" s="7"/>
      <c r="F181" s="7"/>
      <c r="G181" s="7"/>
    </row>
    <row r="182" spans="3:7" ht="14.25" customHeight="1">
      <c r="C182" s="7"/>
      <c r="D182" s="7"/>
      <c r="E182" s="7"/>
      <c r="F182" s="7"/>
      <c r="G182" s="7"/>
    </row>
    <row r="183" spans="3:7" ht="14.25" customHeight="1">
      <c r="C183" s="7"/>
      <c r="D183" s="7"/>
      <c r="E183" s="7"/>
      <c r="F183" s="7"/>
      <c r="G183" s="7"/>
    </row>
    <row r="184" spans="3:7" ht="14.25" customHeight="1">
      <c r="C184" s="7"/>
      <c r="D184" s="7"/>
      <c r="E184" s="7"/>
      <c r="F184" s="7"/>
      <c r="G184" s="7"/>
    </row>
    <row r="185" spans="3:7" ht="14.25" customHeight="1">
      <c r="C185" s="7"/>
      <c r="D185" s="7"/>
      <c r="E185" s="7"/>
      <c r="F185" s="7"/>
      <c r="G185" s="7"/>
    </row>
    <row r="186" spans="3:7" ht="14.25" customHeight="1">
      <c r="C186" s="7"/>
      <c r="D186" s="7"/>
      <c r="E186" s="7"/>
      <c r="F186" s="7"/>
      <c r="G186" s="7"/>
    </row>
    <row r="187" spans="3:7" ht="14.25" customHeight="1">
      <c r="C187" s="7"/>
      <c r="D187" s="7"/>
      <c r="E187" s="7"/>
      <c r="F187" s="7"/>
      <c r="G187" s="7"/>
    </row>
    <row r="188" spans="3:7" ht="14.25" customHeight="1">
      <c r="C188" s="7"/>
      <c r="D188" s="7"/>
      <c r="E188" s="7"/>
      <c r="F188" s="7"/>
      <c r="G188" s="7"/>
    </row>
    <row r="189" spans="3:7" ht="14.25" customHeight="1">
      <c r="C189" s="7"/>
      <c r="D189" s="7"/>
      <c r="E189" s="7"/>
      <c r="F189" s="7"/>
      <c r="G189" s="7"/>
    </row>
    <row r="190" spans="3:7" ht="14.25" customHeight="1">
      <c r="C190" s="7"/>
      <c r="D190" s="7"/>
      <c r="E190" s="7"/>
      <c r="F190" s="7"/>
      <c r="G190" s="7"/>
    </row>
    <row r="191" spans="3:7" ht="14.25" customHeight="1">
      <c r="C191" s="7"/>
      <c r="D191" s="7"/>
      <c r="E191" s="7"/>
      <c r="F191" s="7"/>
      <c r="G191" s="7"/>
    </row>
    <row r="192" spans="3:7" ht="14.25" customHeight="1">
      <c r="C192" s="7"/>
      <c r="D192" s="7"/>
      <c r="E192" s="7"/>
      <c r="F192" s="7"/>
      <c r="G192" s="7"/>
    </row>
    <row r="193" spans="3:7" ht="14.25" customHeight="1">
      <c r="C193" s="7"/>
      <c r="D193" s="7"/>
      <c r="E193" s="7"/>
      <c r="F193" s="7"/>
      <c r="G193" s="7"/>
    </row>
    <row r="194" spans="3:7" ht="14.25" customHeight="1">
      <c r="C194" s="7"/>
      <c r="D194" s="7"/>
      <c r="E194" s="7"/>
      <c r="F194" s="7"/>
      <c r="G194" s="7"/>
    </row>
    <row r="195" spans="3:7" ht="14.25" customHeight="1">
      <c r="C195" s="7"/>
      <c r="D195" s="7"/>
      <c r="E195" s="7"/>
      <c r="F195" s="7"/>
      <c r="G195" s="7"/>
    </row>
    <row r="196" spans="3:7" ht="14.25" customHeight="1">
      <c r="C196" s="7"/>
      <c r="D196" s="7"/>
      <c r="E196" s="7"/>
      <c r="F196" s="7"/>
      <c r="G196" s="7"/>
    </row>
    <row r="197" spans="3:7" ht="14.25" customHeight="1">
      <c r="C197" s="7"/>
      <c r="D197" s="7"/>
      <c r="E197" s="7"/>
      <c r="F197" s="7"/>
      <c r="G197" s="7"/>
    </row>
    <row r="198" spans="3:7" ht="14.25" customHeight="1">
      <c r="C198" s="7"/>
      <c r="D198" s="7"/>
      <c r="E198" s="7"/>
      <c r="F198" s="7"/>
      <c r="G198" s="7"/>
    </row>
    <row r="199" spans="3:7" ht="14.25" customHeight="1">
      <c r="C199" s="7"/>
      <c r="D199" s="7"/>
      <c r="E199" s="7"/>
      <c r="F199" s="7"/>
      <c r="G199" s="7"/>
    </row>
    <row r="200" spans="3:7" ht="14.25" customHeight="1">
      <c r="C200" s="7"/>
      <c r="D200" s="7"/>
      <c r="E200" s="7"/>
      <c r="F200" s="7"/>
      <c r="G200" s="7"/>
    </row>
    <row r="201" spans="3:7" ht="14.25" customHeight="1">
      <c r="C201" s="7"/>
      <c r="D201" s="7"/>
      <c r="E201" s="7"/>
      <c r="F201" s="7"/>
      <c r="G201" s="7"/>
    </row>
    <row r="202" spans="3:7" ht="14.25" customHeight="1">
      <c r="C202" s="7"/>
      <c r="D202" s="7"/>
      <c r="E202" s="7"/>
      <c r="F202" s="7"/>
      <c r="G202" s="7"/>
    </row>
    <row r="203" spans="3:7" ht="14.25" customHeight="1">
      <c r="C203" s="7"/>
      <c r="D203" s="7"/>
      <c r="E203" s="7"/>
      <c r="F203" s="7"/>
      <c r="G203" s="7"/>
    </row>
    <row r="204" spans="3:7" ht="14.25" customHeight="1">
      <c r="C204" s="7"/>
      <c r="D204" s="7"/>
      <c r="E204" s="7"/>
      <c r="F204" s="7"/>
      <c r="G204" s="7"/>
    </row>
    <row r="205" spans="3:7" ht="14.25" customHeight="1">
      <c r="C205" s="7"/>
      <c r="D205" s="7"/>
      <c r="E205" s="7"/>
      <c r="F205" s="7"/>
      <c r="G205" s="7"/>
    </row>
    <row r="206" spans="3:7" ht="14.25" customHeight="1">
      <c r="C206" s="7"/>
      <c r="D206" s="7"/>
      <c r="E206" s="7"/>
      <c r="F206" s="7"/>
      <c r="G206" s="7"/>
    </row>
    <row r="207" spans="3:7" ht="14.25" customHeight="1">
      <c r="C207" s="7"/>
      <c r="D207" s="7"/>
      <c r="E207" s="7"/>
      <c r="F207" s="7"/>
      <c r="G207" s="7"/>
    </row>
    <row r="208" spans="3:7" ht="14.25" customHeight="1">
      <c r="C208" s="7"/>
      <c r="D208" s="7"/>
      <c r="E208" s="7"/>
      <c r="F208" s="7"/>
      <c r="G208" s="7"/>
    </row>
    <row r="209" spans="3:7" ht="14.25" customHeight="1">
      <c r="C209" s="7"/>
      <c r="D209" s="7"/>
      <c r="E209" s="7"/>
      <c r="F209" s="7"/>
      <c r="G209" s="7"/>
    </row>
    <row r="210" spans="3:7" ht="14.25" customHeight="1">
      <c r="C210" s="7"/>
      <c r="D210" s="7"/>
      <c r="E210" s="7"/>
      <c r="F210" s="7"/>
      <c r="G210" s="7"/>
    </row>
    <row r="211" spans="3:7" ht="14.25" customHeight="1">
      <c r="C211" s="7"/>
      <c r="D211" s="7"/>
      <c r="E211" s="7"/>
      <c r="F211" s="7"/>
      <c r="G211" s="7"/>
    </row>
    <row r="212" spans="3:7" ht="14.25" customHeight="1">
      <c r="C212" s="7"/>
      <c r="D212" s="7"/>
      <c r="E212" s="7"/>
      <c r="F212" s="7"/>
      <c r="G212" s="7"/>
    </row>
    <row r="213" spans="3:7" ht="14.25" customHeight="1">
      <c r="C213" s="7"/>
      <c r="D213" s="7"/>
      <c r="E213" s="7"/>
      <c r="F213" s="7"/>
      <c r="G213" s="7"/>
    </row>
    <row r="214" spans="3:7" ht="14.25" customHeight="1">
      <c r="C214" s="7"/>
      <c r="D214" s="7"/>
      <c r="E214" s="7"/>
      <c r="F214" s="7"/>
      <c r="G214" s="7"/>
    </row>
    <row r="215" spans="3:7" ht="14.25" customHeight="1">
      <c r="C215" s="7"/>
      <c r="D215" s="7"/>
      <c r="E215" s="7"/>
      <c r="F215" s="7"/>
      <c r="G215" s="7"/>
    </row>
    <row r="216" spans="3:7" ht="14.25" customHeight="1">
      <c r="C216" s="7"/>
      <c r="D216" s="7"/>
      <c r="E216" s="7"/>
      <c r="F216" s="7"/>
      <c r="G216" s="7"/>
    </row>
    <row r="217" spans="3:7" ht="14.25" customHeight="1">
      <c r="C217" s="7"/>
      <c r="D217" s="7"/>
      <c r="E217" s="7"/>
      <c r="F217" s="7"/>
      <c r="G217" s="7"/>
    </row>
    <row r="218" spans="3:7" ht="14.25" customHeight="1">
      <c r="C218" s="7"/>
      <c r="D218" s="7"/>
      <c r="E218" s="7"/>
      <c r="F218" s="7"/>
      <c r="G218" s="7"/>
    </row>
    <row r="219" spans="3:7" ht="14.25" customHeight="1">
      <c r="C219" s="7"/>
      <c r="D219" s="7"/>
      <c r="E219" s="7"/>
      <c r="F219" s="7"/>
      <c r="G219" s="7"/>
    </row>
    <row r="220" spans="3:7" ht="14.25" customHeight="1">
      <c r="C220" s="7"/>
      <c r="D220" s="7"/>
      <c r="E220" s="7"/>
      <c r="F220" s="7"/>
      <c r="G220" s="7"/>
    </row>
    <row r="221" spans="3:7" ht="14.25" customHeight="1">
      <c r="C221" s="7"/>
      <c r="D221" s="7"/>
      <c r="E221" s="7"/>
      <c r="F221" s="7"/>
      <c r="G221" s="7"/>
    </row>
    <row r="222" spans="3:7" ht="14.25" customHeight="1">
      <c r="C222" s="7"/>
      <c r="D222" s="7"/>
      <c r="E222" s="7"/>
      <c r="F222" s="7"/>
      <c r="G222" s="7"/>
    </row>
    <row r="223" spans="3:7" ht="14.25" customHeight="1">
      <c r="C223" s="7"/>
      <c r="D223" s="7"/>
      <c r="E223" s="7"/>
      <c r="F223" s="7"/>
      <c r="G223" s="7"/>
    </row>
    <row r="224" spans="3:7" ht="14.25" customHeight="1">
      <c r="C224" s="7"/>
      <c r="D224" s="7"/>
      <c r="E224" s="7"/>
      <c r="F224" s="7"/>
      <c r="G224" s="7"/>
    </row>
    <row r="225" spans="3:7" ht="14.25" customHeight="1">
      <c r="C225" s="7"/>
      <c r="D225" s="7"/>
      <c r="E225" s="7"/>
      <c r="F225" s="7"/>
      <c r="G225" s="7"/>
    </row>
    <row r="226" spans="3:7" ht="14.25" customHeight="1">
      <c r="C226" s="7"/>
      <c r="D226" s="7"/>
      <c r="E226" s="7"/>
      <c r="F226" s="7"/>
      <c r="G226" s="7"/>
    </row>
    <row r="227" spans="3:7" ht="14.25" customHeight="1">
      <c r="C227" s="7"/>
      <c r="D227" s="7"/>
      <c r="E227" s="7"/>
      <c r="F227" s="7"/>
      <c r="G227" s="7"/>
    </row>
    <row r="228" spans="3:7" ht="14.25" customHeight="1">
      <c r="C228" s="7"/>
      <c r="D228" s="7"/>
      <c r="E228" s="7"/>
      <c r="F228" s="7"/>
      <c r="G228" s="7"/>
    </row>
    <row r="229" spans="3:7" ht="14.25" customHeight="1">
      <c r="C229" s="7"/>
      <c r="D229" s="7"/>
      <c r="E229" s="7"/>
      <c r="F229" s="7"/>
      <c r="G229" s="7"/>
    </row>
    <row r="230" spans="3:7" ht="14.25" customHeight="1">
      <c r="C230" s="7"/>
      <c r="D230" s="7"/>
      <c r="E230" s="7"/>
      <c r="F230" s="7"/>
      <c r="G230" s="7"/>
    </row>
    <row r="231" spans="3:7" ht="14.25" customHeight="1">
      <c r="C231" s="7"/>
      <c r="D231" s="7"/>
      <c r="E231" s="7"/>
      <c r="F231" s="7"/>
      <c r="G231" s="7"/>
    </row>
    <row r="232" spans="3:7" ht="14.25" customHeight="1">
      <c r="C232" s="7"/>
      <c r="D232" s="7"/>
      <c r="E232" s="7"/>
      <c r="F232" s="7"/>
      <c r="G232" s="7"/>
    </row>
    <row r="233" spans="3:7" ht="14.25" customHeight="1">
      <c r="C233" s="7"/>
      <c r="D233" s="7"/>
      <c r="E233" s="7"/>
      <c r="F233" s="7"/>
      <c r="G233" s="7"/>
    </row>
    <row r="234" spans="3:7" ht="14.25" customHeight="1">
      <c r="C234" s="7"/>
      <c r="D234" s="7"/>
      <c r="E234" s="7"/>
      <c r="F234" s="7"/>
      <c r="G234" s="7"/>
    </row>
    <row r="235" spans="3:7" ht="14.25" customHeight="1">
      <c r="C235" s="7"/>
      <c r="D235" s="7"/>
      <c r="E235" s="7"/>
      <c r="F235" s="7"/>
      <c r="G235" s="7"/>
    </row>
    <row r="236" spans="3:7" ht="14.25" customHeight="1">
      <c r="C236" s="7"/>
      <c r="D236" s="7"/>
      <c r="E236" s="7"/>
      <c r="F236" s="7"/>
      <c r="G236" s="7"/>
    </row>
    <row r="237" spans="3:7" ht="14.25" customHeight="1">
      <c r="C237" s="7"/>
      <c r="D237" s="7"/>
      <c r="E237" s="7"/>
      <c r="F237" s="7"/>
      <c r="G237" s="7"/>
    </row>
    <row r="238" spans="3:7" ht="14.25" customHeight="1">
      <c r="C238" s="7"/>
      <c r="D238" s="7"/>
      <c r="E238" s="7"/>
      <c r="F238" s="7"/>
      <c r="G238" s="7"/>
    </row>
    <row r="239" spans="3:7" ht="14.25" customHeight="1">
      <c r="C239" s="7"/>
      <c r="D239" s="7"/>
      <c r="E239" s="7"/>
      <c r="F239" s="7"/>
      <c r="G239" s="7"/>
    </row>
    <row r="240" spans="3:7" ht="14.25" customHeight="1">
      <c r="C240" s="7"/>
      <c r="D240" s="7"/>
      <c r="E240" s="7"/>
      <c r="F240" s="7"/>
      <c r="G240" s="7"/>
    </row>
    <row r="241" spans="3:7" ht="14.25" customHeight="1">
      <c r="C241" s="7"/>
      <c r="D241" s="7"/>
      <c r="E241" s="7"/>
      <c r="F241" s="7"/>
      <c r="G241" s="7"/>
    </row>
    <row r="242" spans="3:7" ht="14.25" customHeight="1">
      <c r="C242" s="7"/>
      <c r="D242" s="7"/>
      <c r="E242" s="7"/>
      <c r="F242" s="7"/>
      <c r="G242" s="7"/>
    </row>
    <row r="243" spans="3:7" ht="14.25" customHeight="1">
      <c r="C243" s="7"/>
      <c r="D243" s="7"/>
      <c r="E243" s="7"/>
      <c r="F243" s="7"/>
      <c r="G243" s="7"/>
    </row>
    <row r="244" spans="3:7" ht="14.25" customHeight="1">
      <c r="C244" s="7"/>
      <c r="D244" s="7"/>
      <c r="E244" s="7"/>
      <c r="F244" s="7"/>
      <c r="G244" s="7"/>
    </row>
    <row r="245" spans="3:7" ht="14.25" customHeight="1">
      <c r="C245" s="7"/>
      <c r="D245" s="7"/>
      <c r="E245" s="7"/>
      <c r="F245" s="7"/>
      <c r="G245" s="7"/>
    </row>
    <row r="246" spans="3:7" ht="14.25" customHeight="1">
      <c r="C246" s="7"/>
      <c r="D246" s="7"/>
      <c r="E246" s="7"/>
      <c r="F246" s="7"/>
      <c r="G246" s="7"/>
    </row>
    <row r="247" spans="3:7" ht="14.25" customHeight="1">
      <c r="C247" s="7"/>
      <c r="D247" s="7"/>
      <c r="E247" s="7"/>
      <c r="F247" s="7"/>
      <c r="G247" s="7"/>
    </row>
    <row r="248" spans="3:7" ht="14.25" customHeight="1">
      <c r="C248" s="7"/>
      <c r="D248" s="7"/>
      <c r="E248" s="7"/>
      <c r="F248" s="7"/>
      <c r="G248" s="7"/>
    </row>
    <row r="249" spans="3:7" ht="14.25" customHeight="1">
      <c r="C249" s="7"/>
      <c r="D249" s="7"/>
      <c r="E249" s="7"/>
      <c r="F249" s="7"/>
      <c r="G249" s="7"/>
    </row>
    <row r="250" spans="3:7" ht="14.25" customHeight="1">
      <c r="C250" s="7"/>
      <c r="D250" s="7"/>
      <c r="E250" s="7"/>
      <c r="F250" s="7"/>
      <c r="G250" s="7"/>
    </row>
    <row r="251" spans="3:7" ht="14.25" customHeight="1">
      <c r="C251" s="7"/>
      <c r="D251" s="7"/>
      <c r="E251" s="7"/>
      <c r="F251" s="7"/>
      <c r="G251" s="7"/>
    </row>
    <row r="252" spans="3:7" ht="14.25" customHeight="1">
      <c r="C252" s="7"/>
      <c r="D252" s="7"/>
      <c r="E252" s="7"/>
      <c r="F252" s="7"/>
      <c r="G252" s="7"/>
    </row>
    <row r="253" spans="3:7" ht="14.25" customHeight="1">
      <c r="C253" s="7"/>
      <c r="D253" s="7"/>
      <c r="E253" s="7"/>
      <c r="F253" s="7"/>
      <c r="G253" s="7"/>
    </row>
    <row r="254" spans="3:7" ht="14.25" customHeight="1">
      <c r="C254" s="7"/>
      <c r="D254" s="7"/>
      <c r="E254" s="7"/>
      <c r="F254" s="7"/>
      <c r="G254" s="7"/>
    </row>
    <row r="255" spans="3:7" ht="14.25" customHeight="1">
      <c r="C255" s="7"/>
      <c r="D255" s="7"/>
      <c r="E255" s="7"/>
      <c r="F255" s="7"/>
      <c r="G255" s="7"/>
    </row>
    <row r="256" spans="3:7" ht="14.25" customHeight="1">
      <c r="C256" s="7"/>
      <c r="D256" s="7"/>
      <c r="E256" s="7"/>
      <c r="F256" s="7"/>
      <c r="G256" s="7"/>
    </row>
    <row r="257" spans="3:7" ht="14.25" customHeight="1">
      <c r="C257" s="7"/>
      <c r="D257" s="7"/>
      <c r="E257" s="7"/>
      <c r="F257" s="7"/>
      <c r="G257" s="7"/>
    </row>
    <row r="258" spans="3:7" ht="14.25" customHeight="1">
      <c r="C258" s="7"/>
      <c r="D258" s="7"/>
      <c r="E258" s="7"/>
      <c r="F258" s="7"/>
      <c r="G258" s="7"/>
    </row>
    <row r="259" spans="3:7" ht="14.25" customHeight="1">
      <c r="C259" s="7"/>
      <c r="D259" s="7"/>
      <c r="E259" s="7"/>
      <c r="F259" s="7"/>
      <c r="G259" s="7"/>
    </row>
    <row r="260" spans="3:7" ht="14.25" customHeight="1">
      <c r="C260" s="7"/>
      <c r="D260" s="7"/>
      <c r="E260" s="7"/>
      <c r="F260" s="7"/>
      <c r="G260" s="7"/>
    </row>
    <row r="261" spans="3:7" ht="14.25" customHeight="1">
      <c r="C261" s="7"/>
      <c r="D261" s="7"/>
      <c r="E261" s="7"/>
      <c r="F261" s="7"/>
      <c r="G261" s="7"/>
    </row>
    <row r="262" spans="3:7" ht="14.25" customHeight="1">
      <c r="C262" s="7"/>
      <c r="D262" s="7"/>
      <c r="E262" s="7"/>
      <c r="F262" s="7"/>
      <c r="G262" s="7"/>
    </row>
    <row r="263" spans="3:7" ht="14.25" customHeight="1">
      <c r="C263" s="7"/>
      <c r="D263" s="7"/>
      <c r="E263" s="7"/>
      <c r="F263" s="7"/>
      <c r="G263" s="7"/>
    </row>
    <row r="264" spans="3:7" ht="14.25" customHeight="1">
      <c r="C264" s="7"/>
      <c r="D264" s="7"/>
      <c r="E264" s="7"/>
      <c r="F264" s="7"/>
      <c r="G264" s="7"/>
    </row>
    <row r="265" spans="3:7" ht="14.25" customHeight="1">
      <c r="C265" s="7"/>
      <c r="D265" s="7"/>
      <c r="E265" s="7"/>
      <c r="F265" s="7"/>
      <c r="G265" s="7"/>
    </row>
    <row r="266" spans="3:7" ht="14.25" customHeight="1">
      <c r="C266" s="7"/>
      <c r="D266" s="7"/>
      <c r="E266" s="7"/>
      <c r="F266" s="7"/>
      <c r="G266" s="7"/>
    </row>
    <row r="267" spans="3:7" ht="14.25" customHeight="1">
      <c r="C267" s="7"/>
      <c r="D267" s="7"/>
      <c r="E267" s="7"/>
      <c r="F267" s="7"/>
      <c r="G267" s="7"/>
    </row>
    <row r="268" spans="3:7" ht="14.25" customHeight="1">
      <c r="C268" s="7"/>
      <c r="D268" s="7"/>
      <c r="E268" s="7"/>
      <c r="F268" s="7"/>
      <c r="G268" s="7"/>
    </row>
    <row r="269" spans="3:7" ht="14.25" customHeight="1">
      <c r="C269" s="7"/>
      <c r="D269" s="7"/>
      <c r="E269" s="7"/>
      <c r="F269" s="7"/>
      <c r="G269" s="7"/>
    </row>
    <row r="270" spans="3:7" ht="14.25" customHeight="1">
      <c r="C270" s="7"/>
      <c r="D270" s="7"/>
      <c r="E270" s="7"/>
      <c r="F270" s="7"/>
      <c r="G270" s="7"/>
    </row>
    <row r="271" spans="3:7" ht="14.25" customHeight="1">
      <c r="C271" s="7"/>
      <c r="D271" s="7"/>
      <c r="E271" s="7"/>
      <c r="F271" s="7"/>
      <c r="G271" s="7"/>
    </row>
    <row r="272" spans="3:7" ht="14.25" customHeight="1">
      <c r="C272" s="7"/>
      <c r="D272" s="7"/>
      <c r="E272" s="7"/>
      <c r="F272" s="7"/>
      <c r="G272" s="7"/>
    </row>
    <row r="273" spans="3:7" ht="14.25" customHeight="1">
      <c r="C273" s="7"/>
      <c r="D273" s="7"/>
      <c r="E273" s="7"/>
      <c r="F273" s="7"/>
      <c r="G273" s="7"/>
    </row>
    <row r="274" spans="3:7" ht="14.25" customHeight="1">
      <c r="C274" s="7"/>
      <c r="D274" s="7"/>
      <c r="E274" s="7"/>
      <c r="F274" s="7"/>
      <c r="G274" s="7"/>
    </row>
    <row r="275" spans="3:7" ht="14.25" customHeight="1">
      <c r="C275" s="7"/>
      <c r="D275" s="7"/>
      <c r="E275" s="7"/>
      <c r="F275" s="7"/>
      <c r="G275" s="7"/>
    </row>
    <row r="276" spans="3:7" ht="14.25" customHeight="1">
      <c r="C276" s="7"/>
      <c r="D276" s="7"/>
      <c r="E276" s="7"/>
      <c r="F276" s="7"/>
      <c r="G276" s="7"/>
    </row>
    <row r="277" spans="3:7" ht="14.25" customHeight="1">
      <c r="C277" s="7"/>
      <c r="D277" s="7"/>
      <c r="E277" s="7"/>
      <c r="F277" s="7"/>
      <c r="G277" s="7"/>
    </row>
    <row r="278" spans="3:7" ht="14.25" customHeight="1">
      <c r="C278" s="7"/>
      <c r="D278" s="7"/>
      <c r="E278" s="7"/>
      <c r="F278" s="7"/>
      <c r="G278" s="7"/>
    </row>
    <row r="279" spans="3:7" ht="14.25" customHeight="1">
      <c r="C279" s="7"/>
      <c r="D279" s="7"/>
      <c r="E279" s="7"/>
      <c r="F279" s="7"/>
      <c r="G279" s="7"/>
    </row>
    <row r="280" spans="3:7" ht="14.25" customHeight="1">
      <c r="C280" s="7"/>
      <c r="D280" s="7"/>
      <c r="E280" s="7"/>
      <c r="F280" s="7"/>
      <c r="G280" s="7"/>
    </row>
    <row r="281" spans="3:7" ht="14.25" customHeight="1">
      <c r="C281" s="7"/>
      <c r="D281" s="7"/>
      <c r="E281" s="7"/>
      <c r="F281" s="7"/>
      <c r="G281" s="7"/>
    </row>
    <row r="282" spans="3:7" ht="14.25" customHeight="1">
      <c r="C282" s="7"/>
      <c r="D282" s="7"/>
      <c r="E282" s="7"/>
      <c r="F282" s="7"/>
      <c r="G282" s="7"/>
    </row>
    <row r="283" spans="3:7" ht="14.25" customHeight="1">
      <c r="C283" s="7"/>
      <c r="D283" s="7"/>
      <c r="E283" s="7"/>
      <c r="F283" s="7"/>
      <c r="G283" s="7"/>
    </row>
    <row r="284" spans="3:7" ht="14.25" customHeight="1">
      <c r="C284" s="7"/>
      <c r="D284" s="7"/>
      <c r="E284" s="7"/>
      <c r="F284" s="7"/>
      <c r="G284" s="7"/>
    </row>
    <row r="285" spans="3:7" ht="14.25" customHeight="1">
      <c r="C285" s="7"/>
      <c r="D285" s="7"/>
      <c r="E285" s="7"/>
      <c r="F285" s="7"/>
      <c r="G285" s="7"/>
    </row>
    <row r="286" spans="3:7" ht="14.25" customHeight="1">
      <c r="C286" s="7"/>
      <c r="D286" s="7"/>
      <c r="E286" s="7"/>
      <c r="F286" s="7"/>
      <c r="G286" s="7"/>
    </row>
    <row r="287" spans="3:7" ht="14.25" customHeight="1">
      <c r="C287" s="7"/>
      <c r="D287" s="7"/>
      <c r="E287" s="7"/>
      <c r="F287" s="7"/>
      <c r="G287" s="7"/>
    </row>
    <row r="288" spans="3:7" ht="14.25" customHeight="1">
      <c r="C288" s="7"/>
      <c r="D288" s="7"/>
      <c r="E288" s="7"/>
      <c r="F288" s="7"/>
      <c r="G288" s="7"/>
    </row>
    <row r="289" spans="3:7" ht="14.25" customHeight="1">
      <c r="C289" s="7"/>
      <c r="D289" s="7"/>
      <c r="E289" s="7"/>
      <c r="F289" s="7"/>
      <c r="G289" s="7"/>
    </row>
    <row r="290" spans="3:7" ht="14.25" customHeight="1">
      <c r="C290" s="7"/>
      <c r="D290" s="7"/>
      <c r="E290" s="7"/>
      <c r="F290" s="7"/>
      <c r="G290" s="7"/>
    </row>
    <row r="291" spans="3:7" ht="14.25" customHeight="1">
      <c r="C291" s="7"/>
      <c r="D291" s="7"/>
      <c r="E291" s="7"/>
      <c r="F291" s="7"/>
      <c r="G291" s="7"/>
    </row>
    <row r="292" spans="3:7" ht="14.25" customHeight="1">
      <c r="C292" s="7"/>
      <c r="D292" s="7"/>
      <c r="E292" s="7"/>
      <c r="F292" s="7"/>
      <c r="G292" s="7"/>
    </row>
    <row r="293" spans="3:7" ht="14.25" customHeight="1">
      <c r="C293" s="7"/>
      <c r="D293" s="7"/>
      <c r="E293" s="7"/>
      <c r="F293" s="7"/>
      <c r="G293" s="7"/>
    </row>
    <row r="294" spans="3:7" ht="14.25" customHeight="1">
      <c r="C294" s="7"/>
      <c r="D294" s="7"/>
      <c r="E294" s="7"/>
      <c r="F294" s="7"/>
      <c r="G294" s="7"/>
    </row>
    <row r="295" spans="3:7" ht="14.25" customHeight="1">
      <c r="C295" s="7"/>
      <c r="D295" s="7"/>
      <c r="E295" s="7"/>
      <c r="F295" s="7"/>
      <c r="G295" s="7"/>
    </row>
    <row r="296" spans="3:7" ht="14.25" customHeight="1">
      <c r="C296" s="7"/>
      <c r="D296" s="7"/>
      <c r="E296" s="7"/>
      <c r="F296" s="7"/>
      <c r="G296" s="7"/>
    </row>
    <row r="297" spans="3:7" ht="14.25" customHeight="1">
      <c r="C297" s="7"/>
      <c r="D297" s="7"/>
      <c r="E297" s="7"/>
      <c r="F297" s="7"/>
      <c r="G297" s="7"/>
    </row>
    <row r="298" spans="3:7" ht="14.25" customHeight="1">
      <c r="C298" s="7"/>
      <c r="D298" s="7"/>
      <c r="E298" s="7"/>
      <c r="F298" s="7"/>
      <c r="G298" s="7"/>
    </row>
    <row r="299" spans="3:7" ht="14.25" customHeight="1">
      <c r="C299" s="7"/>
      <c r="D299" s="7"/>
      <c r="E299" s="7"/>
      <c r="F299" s="7"/>
      <c r="G299" s="7"/>
    </row>
    <row r="300" spans="3:7" ht="14.25" customHeight="1">
      <c r="C300" s="7"/>
      <c r="D300" s="7"/>
      <c r="E300" s="7"/>
      <c r="F300" s="7"/>
      <c r="G300" s="7"/>
    </row>
    <row r="301" spans="3:7" ht="14.25" customHeight="1">
      <c r="C301" s="7"/>
      <c r="D301" s="7"/>
      <c r="E301" s="7"/>
      <c r="F301" s="7"/>
      <c r="G301" s="7"/>
    </row>
    <row r="302" spans="3:7" ht="14.25" customHeight="1">
      <c r="C302" s="7"/>
      <c r="D302" s="7"/>
      <c r="E302" s="7"/>
      <c r="F302" s="7"/>
      <c r="G302" s="7"/>
    </row>
    <row r="303" spans="3:7" ht="14.25" customHeight="1">
      <c r="C303" s="7"/>
      <c r="D303" s="7"/>
      <c r="E303" s="7"/>
      <c r="F303" s="7"/>
      <c r="G303" s="7"/>
    </row>
    <row r="304" spans="3:7" ht="14.25" customHeight="1">
      <c r="C304" s="7"/>
      <c r="D304" s="7"/>
      <c r="E304" s="7"/>
      <c r="F304" s="7"/>
      <c r="G304" s="7"/>
    </row>
    <row r="305" spans="3:7" ht="14.25" customHeight="1">
      <c r="C305" s="7"/>
      <c r="D305" s="7"/>
      <c r="E305" s="7"/>
      <c r="F305" s="7"/>
      <c r="G305" s="7"/>
    </row>
    <row r="306" spans="3:7" ht="14.25" customHeight="1">
      <c r="C306" s="7"/>
      <c r="D306" s="7"/>
      <c r="E306" s="7"/>
      <c r="F306" s="7"/>
      <c r="G306" s="7"/>
    </row>
    <row r="307" spans="3:7" ht="14.25" customHeight="1">
      <c r="C307" s="7"/>
      <c r="D307" s="7"/>
      <c r="E307" s="7"/>
      <c r="F307" s="7"/>
      <c r="G307" s="7"/>
    </row>
    <row r="308" spans="3:7" ht="14.25" customHeight="1">
      <c r="C308" s="7"/>
      <c r="D308" s="7"/>
      <c r="E308" s="7"/>
      <c r="F308" s="7"/>
      <c r="G308" s="7"/>
    </row>
    <row r="309" spans="3:7" ht="14.25" customHeight="1">
      <c r="C309" s="7"/>
      <c r="D309" s="7"/>
      <c r="E309" s="7"/>
      <c r="F309" s="7"/>
      <c r="G309" s="7"/>
    </row>
    <row r="310" spans="3:7" ht="14.25" customHeight="1">
      <c r="C310" s="7"/>
      <c r="D310" s="7"/>
      <c r="E310" s="7"/>
      <c r="F310" s="7"/>
      <c r="G310" s="7"/>
    </row>
    <row r="311" spans="3:7" ht="14.25" customHeight="1">
      <c r="C311" s="7"/>
      <c r="D311" s="7"/>
      <c r="E311" s="7"/>
      <c r="F311" s="7"/>
      <c r="G311" s="7"/>
    </row>
    <row r="312" spans="3:7" ht="14.25" customHeight="1">
      <c r="C312" s="7"/>
      <c r="D312" s="7"/>
      <c r="E312" s="7"/>
      <c r="F312" s="7"/>
      <c r="G312" s="7"/>
    </row>
    <row r="313" spans="3:7" ht="14.25" customHeight="1">
      <c r="C313" s="7"/>
      <c r="D313" s="7"/>
      <c r="E313" s="7"/>
      <c r="F313" s="7"/>
      <c r="G313" s="7"/>
    </row>
    <row r="314" spans="3:7" ht="14.25" customHeight="1">
      <c r="C314" s="7"/>
      <c r="D314" s="7"/>
      <c r="E314" s="7"/>
      <c r="F314" s="7"/>
      <c r="G314" s="7"/>
    </row>
    <row r="315" spans="3:7" ht="14.25" customHeight="1">
      <c r="C315" s="7"/>
      <c r="D315" s="7"/>
      <c r="E315" s="7"/>
      <c r="F315" s="7"/>
      <c r="G315" s="7"/>
    </row>
    <row r="316" spans="3:7" ht="14.25" customHeight="1">
      <c r="C316" s="7"/>
      <c r="D316" s="7"/>
      <c r="E316" s="7"/>
      <c r="F316" s="7"/>
      <c r="G316" s="7"/>
    </row>
    <row r="317" spans="3:7" ht="14.25" customHeight="1">
      <c r="C317" s="7"/>
      <c r="D317" s="7"/>
      <c r="E317" s="7"/>
      <c r="F317" s="7"/>
      <c r="G317" s="7"/>
    </row>
    <row r="318" spans="3:7" ht="14.25" customHeight="1">
      <c r="C318" s="7"/>
      <c r="D318" s="7"/>
      <c r="E318" s="7"/>
      <c r="F318" s="7"/>
      <c r="G318" s="7"/>
    </row>
    <row r="319" spans="3:7" ht="14.25" customHeight="1">
      <c r="C319" s="7"/>
      <c r="D319" s="7"/>
      <c r="E319" s="7"/>
      <c r="F319" s="7"/>
      <c r="G319" s="7"/>
    </row>
    <row r="320" spans="3:7" ht="14.25" customHeight="1">
      <c r="C320" s="7"/>
      <c r="D320" s="7"/>
      <c r="E320" s="7"/>
      <c r="F320" s="7"/>
      <c r="G320" s="7"/>
    </row>
    <row r="321" spans="3:7" ht="14.25" customHeight="1">
      <c r="C321" s="7"/>
      <c r="D321" s="7"/>
      <c r="E321" s="7"/>
      <c r="F321" s="7"/>
      <c r="G321" s="7"/>
    </row>
    <row r="322" spans="3:7" ht="14.25" customHeight="1">
      <c r="C322" s="7"/>
      <c r="D322" s="7"/>
      <c r="E322" s="7"/>
      <c r="F322" s="7"/>
      <c r="G322" s="7"/>
    </row>
    <row r="323" spans="3:7" ht="14.25" customHeight="1">
      <c r="C323" s="7"/>
      <c r="D323" s="7"/>
      <c r="E323" s="7"/>
      <c r="F323" s="7"/>
      <c r="G323" s="7"/>
    </row>
    <row r="324" spans="3:7" ht="14.25" customHeight="1">
      <c r="C324" s="7"/>
      <c r="D324" s="7"/>
      <c r="E324" s="7"/>
      <c r="F324" s="7"/>
      <c r="G324" s="7"/>
    </row>
    <row r="325" spans="3:7" ht="14.25" customHeight="1">
      <c r="C325" s="7"/>
      <c r="D325" s="7"/>
      <c r="E325" s="7"/>
      <c r="F325" s="7"/>
      <c r="G325" s="7"/>
    </row>
    <row r="326" spans="3:7" ht="14.25" customHeight="1">
      <c r="C326" s="7"/>
      <c r="D326" s="7"/>
      <c r="E326" s="7"/>
      <c r="F326" s="7"/>
      <c r="G326" s="7"/>
    </row>
    <row r="327" spans="3:7" ht="14.25" customHeight="1">
      <c r="C327" s="7"/>
      <c r="D327" s="7"/>
      <c r="E327" s="7"/>
      <c r="F327" s="7"/>
      <c r="G327" s="7"/>
    </row>
    <row r="328" spans="3:7" ht="14.25" customHeight="1">
      <c r="C328" s="7"/>
      <c r="D328" s="7"/>
      <c r="E328" s="7"/>
      <c r="F328" s="7"/>
      <c r="G328" s="7"/>
    </row>
    <row r="329" spans="3:7" ht="14.25" customHeight="1">
      <c r="C329" s="7"/>
      <c r="D329" s="7"/>
      <c r="E329" s="7"/>
      <c r="F329" s="7"/>
      <c r="G329" s="7"/>
    </row>
    <row r="330" spans="3:7" ht="14.25" customHeight="1">
      <c r="C330" s="7"/>
      <c r="D330" s="7"/>
      <c r="E330" s="7"/>
      <c r="F330" s="7"/>
      <c r="G330" s="7"/>
    </row>
    <row r="331" spans="3:7" ht="14.25" customHeight="1">
      <c r="C331" s="7"/>
      <c r="D331" s="7"/>
      <c r="E331" s="7"/>
      <c r="F331" s="7"/>
      <c r="G331" s="7"/>
    </row>
    <row r="332" spans="3:7" ht="14.25" customHeight="1">
      <c r="C332" s="7"/>
      <c r="D332" s="7"/>
      <c r="E332" s="7"/>
      <c r="F332" s="7"/>
      <c r="G332" s="7"/>
    </row>
    <row r="333" spans="3:7" ht="14.25" customHeight="1">
      <c r="C333" s="7"/>
      <c r="D333" s="7"/>
      <c r="E333" s="7"/>
      <c r="F333" s="7"/>
      <c r="G333" s="7"/>
    </row>
    <row r="334" spans="3:7" ht="14.25" customHeight="1">
      <c r="C334" s="7"/>
      <c r="D334" s="7"/>
      <c r="E334" s="7"/>
      <c r="F334" s="7"/>
      <c r="G334" s="7"/>
    </row>
    <row r="335" spans="3:7" ht="14.25" customHeight="1">
      <c r="C335" s="7"/>
      <c r="D335" s="7"/>
      <c r="E335" s="7"/>
      <c r="F335" s="7"/>
      <c r="G335" s="7"/>
    </row>
    <row r="336" spans="3:7" ht="14.25" customHeight="1">
      <c r="C336" s="7"/>
      <c r="D336" s="7"/>
      <c r="E336" s="7"/>
      <c r="F336" s="7"/>
      <c r="G336" s="7"/>
    </row>
    <row r="337" spans="3:7" ht="14.25" customHeight="1">
      <c r="C337" s="7"/>
      <c r="D337" s="7"/>
      <c r="E337" s="7"/>
      <c r="F337" s="7"/>
      <c r="G337" s="7"/>
    </row>
    <row r="338" spans="3:7" ht="14.25" customHeight="1">
      <c r="C338" s="7"/>
      <c r="D338" s="7"/>
      <c r="E338" s="7"/>
      <c r="F338" s="7"/>
      <c r="G338" s="7"/>
    </row>
    <row r="339" spans="3:7" ht="14.25" customHeight="1">
      <c r="C339" s="7"/>
      <c r="D339" s="7"/>
      <c r="E339" s="7"/>
      <c r="F339" s="7"/>
      <c r="G339" s="7"/>
    </row>
    <row r="340" spans="3:7" ht="14.25" customHeight="1">
      <c r="C340" s="7"/>
      <c r="D340" s="7"/>
      <c r="E340" s="7"/>
      <c r="F340" s="7"/>
      <c r="G340" s="7"/>
    </row>
    <row r="341" spans="3:7" ht="14.25" customHeight="1">
      <c r="C341" s="7"/>
      <c r="D341" s="7"/>
      <c r="E341" s="7"/>
      <c r="F341" s="7"/>
      <c r="G341" s="7"/>
    </row>
    <row r="342" spans="3:7" ht="14.25" customHeight="1">
      <c r="C342" s="7"/>
      <c r="D342" s="7"/>
      <c r="E342" s="7"/>
      <c r="F342" s="7"/>
      <c r="G342" s="7"/>
    </row>
    <row r="343" spans="3:7" ht="14.25" customHeight="1">
      <c r="C343" s="7"/>
      <c r="D343" s="7"/>
      <c r="E343" s="7"/>
      <c r="F343" s="7"/>
      <c r="G343" s="7"/>
    </row>
    <row r="344" spans="3:7" ht="14.25" customHeight="1">
      <c r="C344" s="7"/>
      <c r="D344" s="7"/>
      <c r="E344" s="7"/>
      <c r="F344" s="7"/>
      <c r="G344" s="7"/>
    </row>
    <row r="345" spans="3:7" ht="14.25" customHeight="1">
      <c r="C345" s="7"/>
      <c r="D345" s="7"/>
      <c r="E345" s="7"/>
      <c r="F345" s="7"/>
      <c r="G345" s="7"/>
    </row>
    <row r="346" spans="3:7" ht="14.25" customHeight="1">
      <c r="C346" s="7"/>
      <c r="D346" s="7"/>
      <c r="E346" s="7"/>
      <c r="F346" s="7"/>
      <c r="G346" s="7"/>
    </row>
    <row r="347" spans="3:7" ht="14.25" customHeight="1">
      <c r="C347" s="7"/>
      <c r="D347" s="7"/>
      <c r="E347" s="7"/>
      <c r="F347" s="7"/>
      <c r="G347" s="7"/>
    </row>
    <row r="348" spans="3:7" ht="14.25" customHeight="1">
      <c r="C348" s="7"/>
      <c r="D348" s="7"/>
      <c r="E348" s="7"/>
      <c r="F348" s="7"/>
      <c r="G348" s="7"/>
    </row>
    <row r="349" spans="3:7" ht="14.25" customHeight="1">
      <c r="C349" s="7"/>
      <c r="D349" s="7"/>
      <c r="E349" s="7"/>
      <c r="F349" s="7"/>
      <c r="G349" s="7"/>
    </row>
    <row r="350" spans="3:7" ht="14.25" customHeight="1">
      <c r="C350" s="7"/>
      <c r="D350" s="7"/>
      <c r="E350" s="7"/>
      <c r="F350" s="7"/>
      <c r="G350" s="7"/>
    </row>
    <row r="351" spans="3:7" ht="14.25" customHeight="1">
      <c r="C351" s="7"/>
      <c r="D351" s="7"/>
      <c r="E351" s="7"/>
      <c r="F351" s="7"/>
      <c r="G351" s="7"/>
    </row>
    <row r="352" spans="3:7" ht="14.25" customHeight="1">
      <c r="C352" s="7"/>
      <c r="D352" s="7"/>
      <c r="E352" s="7"/>
      <c r="F352" s="7"/>
      <c r="G352" s="7"/>
    </row>
    <row r="353" spans="3:7" ht="14.25" customHeight="1">
      <c r="C353" s="7"/>
      <c r="D353" s="7"/>
      <c r="E353" s="7"/>
      <c r="F353" s="7"/>
      <c r="G353" s="7"/>
    </row>
    <row r="354" spans="3:7" ht="14.25" customHeight="1">
      <c r="C354" s="7"/>
      <c r="D354" s="7"/>
      <c r="E354" s="7"/>
      <c r="F354" s="7"/>
      <c r="G354" s="7"/>
    </row>
    <row r="355" spans="3:7" ht="14.25" customHeight="1">
      <c r="C355" s="7"/>
      <c r="D355" s="7"/>
      <c r="E355" s="7"/>
      <c r="F355" s="7"/>
      <c r="G355" s="7"/>
    </row>
    <row r="356" spans="3:7" ht="14.25" customHeight="1">
      <c r="C356" s="7"/>
      <c r="D356" s="7"/>
      <c r="E356" s="7"/>
      <c r="F356" s="7"/>
      <c r="G356" s="7"/>
    </row>
    <row r="357" spans="3:7" ht="14.25" customHeight="1">
      <c r="C357" s="7"/>
      <c r="D357" s="7"/>
      <c r="E357" s="7"/>
      <c r="F357" s="7"/>
      <c r="G357" s="7"/>
    </row>
    <row r="358" spans="3:7" ht="14.25" customHeight="1">
      <c r="C358" s="7"/>
      <c r="D358" s="7"/>
      <c r="E358" s="7"/>
      <c r="F358" s="7"/>
      <c r="G358" s="7"/>
    </row>
    <row r="359" spans="3:7" ht="14.25" customHeight="1">
      <c r="C359" s="7"/>
      <c r="D359" s="7"/>
      <c r="E359" s="7"/>
      <c r="F359" s="7"/>
      <c r="G359" s="7"/>
    </row>
    <row r="360" spans="3:7" ht="14.25" customHeight="1">
      <c r="C360" s="7"/>
      <c r="D360" s="7"/>
      <c r="E360" s="7"/>
      <c r="F360" s="7"/>
      <c r="G360" s="7"/>
    </row>
    <row r="361" spans="3:7" ht="14.25" customHeight="1">
      <c r="C361" s="7"/>
      <c r="D361" s="7"/>
      <c r="E361" s="7"/>
      <c r="F361" s="7"/>
      <c r="G361" s="7"/>
    </row>
    <row r="362" spans="3:7" ht="14.25" customHeight="1">
      <c r="C362" s="7"/>
      <c r="D362" s="7"/>
      <c r="E362" s="7"/>
      <c r="F362" s="7"/>
      <c r="G362" s="7"/>
    </row>
    <row r="363" spans="3:7" ht="14.25" customHeight="1">
      <c r="C363" s="7"/>
      <c r="D363" s="7"/>
      <c r="E363" s="7"/>
      <c r="F363" s="7"/>
      <c r="G363" s="7"/>
    </row>
    <row r="364" spans="3:7" ht="14.25" customHeight="1">
      <c r="C364" s="7"/>
      <c r="D364" s="7"/>
      <c r="E364" s="7"/>
      <c r="F364" s="7"/>
      <c r="G364" s="7"/>
    </row>
    <row r="365" spans="3:7" ht="14.25" customHeight="1">
      <c r="C365" s="7"/>
      <c r="D365" s="7"/>
      <c r="E365" s="7"/>
      <c r="F365" s="7"/>
      <c r="G365" s="7"/>
    </row>
    <row r="366" spans="3:7" ht="14.25" customHeight="1">
      <c r="C366" s="7"/>
      <c r="D366" s="7"/>
      <c r="E366" s="7"/>
      <c r="F366" s="7"/>
      <c r="G366" s="7"/>
    </row>
    <row r="367" spans="3:7" ht="14.25" customHeight="1">
      <c r="C367" s="7"/>
      <c r="D367" s="7"/>
      <c r="E367" s="7"/>
      <c r="F367" s="7"/>
      <c r="G367" s="7"/>
    </row>
    <row r="368" spans="3:7" ht="14.25" customHeight="1">
      <c r="C368" s="7"/>
      <c r="D368" s="7"/>
      <c r="E368" s="7"/>
      <c r="F368" s="7"/>
      <c r="G368" s="7"/>
    </row>
    <row r="369" spans="3:7" ht="14.25" customHeight="1">
      <c r="C369" s="7"/>
      <c r="D369" s="7"/>
      <c r="E369" s="7"/>
      <c r="F369" s="7"/>
      <c r="G369" s="7"/>
    </row>
    <row r="370" spans="3:7" ht="14.25" customHeight="1">
      <c r="C370" s="7"/>
      <c r="D370" s="7"/>
      <c r="E370" s="7"/>
      <c r="F370" s="7"/>
      <c r="G370" s="7"/>
    </row>
    <row r="371" spans="3:7" ht="14.25" customHeight="1">
      <c r="C371" s="7"/>
      <c r="D371" s="7"/>
      <c r="E371" s="7"/>
      <c r="F371" s="7"/>
      <c r="G371" s="7"/>
    </row>
    <row r="372" spans="3:7" ht="14.25" customHeight="1">
      <c r="C372" s="7"/>
      <c r="D372" s="7"/>
      <c r="E372" s="7"/>
      <c r="F372" s="7"/>
      <c r="G372" s="7"/>
    </row>
    <row r="373" spans="3:7" ht="14.25" customHeight="1">
      <c r="C373" s="7"/>
      <c r="D373" s="7"/>
      <c r="E373" s="7"/>
      <c r="F373" s="7"/>
      <c r="G373" s="7"/>
    </row>
    <row r="374" spans="3:7" ht="14.25" customHeight="1">
      <c r="C374" s="7"/>
      <c r="D374" s="7"/>
      <c r="E374" s="7"/>
      <c r="F374" s="7"/>
      <c r="G374" s="7"/>
    </row>
    <row r="375" spans="3:7" ht="14.25" customHeight="1">
      <c r="C375" s="7"/>
      <c r="D375" s="7"/>
      <c r="E375" s="7"/>
      <c r="F375" s="7"/>
      <c r="G375" s="7"/>
    </row>
    <row r="376" spans="3:7" ht="14.25" customHeight="1">
      <c r="C376" s="7"/>
      <c r="D376" s="7"/>
      <c r="E376" s="7"/>
      <c r="F376" s="7"/>
      <c r="G376" s="7"/>
    </row>
    <row r="377" spans="3:7" ht="14.25" customHeight="1">
      <c r="C377" s="7"/>
      <c r="D377" s="7"/>
      <c r="E377" s="7"/>
      <c r="F377" s="7"/>
      <c r="G377" s="7"/>
    </row>
    <row r="378" spans="3:7" ht="14.25" customHeight="1">
      <c r="C378" s="7"/>
      <c r="D378" s="7"/>
      <c r="E378" s="7"/>
      <c r="F378" s="7"/>
      <c r="G378" s="7"/>
    </row>
    <row r="379" spans="3:7" ht="14.25" customHeight="1">
      <c r="C379" s="7"/>
      <c r="D379" s="7"/>
      <c r="E379" s="7"/>
      <c r="F379" s="7"/>
      <c r="G379" s="7"/>
    </row>
    <row r="380" spans="3:7" ht="14.25" customHeight="1">
      <c r="C380" s="7"/>
      <c r="D380" s="7"/>
      <c r="E380" s="7"/>
      <c r="F380" s="7"/>
      <c r="G380" s="7"/>
    </row>
    <row r="381" spans="3:7" ht="14.25" customHeight="1">
      <c r="C381" s="7"/>
      <c r="D381" s="7"/>
      <c r="E381" s="7"/>
      <c r="F381" s="7"/>
      <c r="G381" s="7"/>
    </row>
    <row r="382" spans="3:7" ht="14.25" customHeight="1">
      <c r="C382" s="7"/>
      <c r="D382" s="7"/>
      <c r="E382" s="7"/>
      <c r="F382" s="7"/>
      <c r="G382" s="7"/>
    </row>
    <row r="383" spans="3:7" ht="14.25" customHeight="1">
      <c r="C383" s="7"/>
      <c r="D383" s="7"/>
      <c r="E383" s="7"/>
      <c r="F383" s="7"/>
      <c r="G383" s="7"/>
    </row>
    <row r="384" spans="3:7" ht="14.25" customHeight="1">
      <c r="C384" s="7"/>
      <c r="D384" s="7"/>
      <c r="E384" s="7"/>
      <c r="F384" s="7"/>
      <c r="G384" s="7"/>
    </row>
    <row r="385" spans="3:7" ht="14.25" customHeight="1">
      <c r="C385" s="7"/>
      <c r="D385" s="7"/>
      <c r="E385" s="7"/>
      <c r="F385" s="7"/>
      <c r="G385" s="7"/>
    </row>
    <row r="386" spans="3:7" ht="14.25" customHeight="1">
      <c r="C386" s="7"/>
      <c r="D386" s="7"/>
      <c r="E386" s="7"/>
      <c r="F386" s="7"/>
      <c r="G386" s="7"/>
    </row>
    <row r="387" spans="3:7" ht="14.25" customHeight="1">
      <c r="C387" s="7"/>
      <c r="D387" s="7"/>
      <c r="E387" s="7"/>
      <c r="F387" s="7"/>
      <c r="G387" s="7"/>
    </row>
    <row r="388" spans="3:7" ht="14.25" customHeight="1">
      <c r="C388" s="7"/>
      <c r="D388" s="7"/>
      <c r="E388" s="7"/>
      <c r="F388" s="7"/>
      <c r="G388" s="7"/>
    </row>
    <row r="389" spans="3:7" ht="14.25" customHeight="1">
      <c r="C389" s="7"/>
      <c r="D389" s="7"/>
      <c r="E389" s="7"/>
      <c r="F389" s="7"/>
      <c r="G389" s="7"/>
    </row>
    <row r="390" spans="3:7" ht="14.25" customHeight="1">
      <c r="C390" s="7"/>
      <c r="D390" s="7"/>
      <c r="E390" s="7"/>
      <c r="F390" s="7"/>
      <c r="G390" s="7"/>
    </row>
    <row r="391" spans="3:7" ht="14.25" customHeight="1">
      <c r="C391" s="7"/>
      <c r="D391" s="7"/>
      <c r="E391" s="7"/>
      <c r="F391" s="7"/>
      <c r="G391" s="7"/>
    </row>
    <row r="392" spans="3:7" ht="14.25" customHeight="1">
      <c r="C392" s="7"/>
      <c r="D392" s="7"/>
      <c r="E392" s="7"/>
      <c r="F392" s="7"/>
      <c r="G392" s="7"/>
    </row>
    <row r="393" spans="3:7" ht="14.25" customHeight="1">
      <c r="C393" s="7"/>
      <c r="D393" s="7"/>
      <c r="E393" s="7"/>
      <c r="F393" s="7"/>
      <c r="G393" s="7"/>
    </row>
    <row r="394" spans="3:7" ht="14.25" customHeight="1">
      <c r="C394" s="7"/>
      <c r="D394" s="7"/>
      <c r="E394" s="7"/>
      <c r="F394" s="7"/>
      <c r="G394" s="7"/>
    </row>
    <row r="395" spans="3:7" ht="14.25" customHeight="1">
      <c r="C395" s="7"/>
      <c r="D395" s="7"/>
      <c r="E395" s="7"/>
      <c r="F395" s="7"/>
      <c r="G395" s="7"/>
    </row>
    <row r="396" spans="3:7" ht="14.25" customHeight="1">
      <c r="C396" s="7"/>
      <c r="D396" s="7"/>
      <c r="E396" s="7"/>
      <c r="F396" s="7"/>
      <c r="G396" s="7"/>
    </row>
    <row r="397" spans="3:7" ht="14.25" customHeight="1">
      <c r="C397" s="7"/>
      <c r="D397" s="7"/>
      <c r="E397" s="7"/>
      <c r="F397" s="7"/>
      <c r="G397" s="7"/>
    </row>
    <row r="398" spans="3:7" ht="14.25" customHeight="1">
      <c r="C398" s="7"/>
      <c r="D398" s="7"/>
      <c r="E398" s="7"/>
      <c r="F398" s="7"/>
      <c r="G398" s="7"/>
    </row>
    <row r="399" spans="3:7" ht="14.25" customHeight="1">
      <c r="C399" s="7"/>
      <c r="D399" s="7"/>
      <c r="E399" s="7"/>
      <c r="F399" s="7"/>
      <c r="G399" s="7"/>
    </row>
    <row r="400" spans="3:7" ht="14.25" customHeight="1">
      <c r="C400" s="7"/>
      <c r="D400" s="7"/>
      <c r="E400" s="7"/>
      <c r="F400" s="7"/>
      <c r="G400" s="7"/>
    </row>
    <row r="401" spans="3:7" ht="14.25" customHeight="1">
      <c r="C401" s="7"/>
      <c r="D401" s="7"/>
      <c r="E401" s="7"/>
      <c r="F401" s="7"/>
      <c r="G401" s="7"/>
    </row>
    <row r="402" spans="3:7" ht="14.25" customHeight="1">
      <c r="C402" s="7"/>
      <c r="D402" s="7"/>
      <c r="E402" s="7"/>
      <c r="F402" s="7"/>
      <c r="G402" s="7"/>
    </row>
    <row r="403" spans="3:7" ht="14.25" customHeight="1">
      <c r="C403" s="7"/>
      <c r="D403" s="7"/>
      <c r="E403" s="7"/>
      <c r="F403" s="7"/>
      <c r="G403" s="7"/>
    </row>
    <row r="404" spans="3:7" ht="14.25" customHeight="1">
      <c r="C404" s="7"/>
      <c r="D404" s="7"/>
      <c r="E404" s="7"/>
      <c r="F404" s="7"/>
      <c r="G404" s="7"/>
    </row>
    <row r="405" spans="3:7" ht="14.25" customHeight="1">
      <c r="C405" s="7"/>
      <c r="D405" s="7"/>
      <c r="E405" s="7"/>
      <c r="F405" s="7"/>
      <c r="G405" s="7"/>
    </row>
    <row r="406" spans="3:7" ht="14.25" customHeight="1">
      <c r="C406" s="7"/>
      <c r="D406" s="7"/>
      <c r="E406" s="7"/>
      <c r="F406" s="7"/>
      <c r="G406" s="7"/>
    </row>
    <row r="407" spans="3:7" ht="14.25" customHeight="1">
      <c r="C407" s="7"/>
      <c r="D407" s="7"/>
      <c r="E407" s="7"/>
      <c r="F407" s="7"/>
      <c r="G407" s="7"/>
    </row>
    <row r="408" spans="3:7" ht="14.25" customHeight="1">
      <c r="C408" s="7"/>
      <c r="D408" s="7"/>
      <c r="E408" s="7"/>
      <c r="F408" s="7"/>
      <c r="G408" s="7"/>
    </row>
    <row r="409" spans="3:7" ht="14.25" customHeight="1">
      <c r="C409" s="7"/>
      <c r="D409" s="7"/>
      <c r="E409" s="7"/>
      <c r="F409" s="7"/>
      <c r="G409" s="7"/>
    </row>
    <row r="410" spans="3:7" ht="14.25" customHeight="1">
      <c r="C410" s="7"/>
      <c r="D410" s="7"/>
      <c r="E410" s="7"/>
      <c r="F410" s="7"/>
      <c r="G410" s="7"/>
    </row>
    <row r="411" spans="3:7" ht="14.25" customHeight="1">
      <c r="C411" s="7"/>
      <c r="D411" s="7"/>
      <c r="E411" s="7"/>
      <c r="F411" s="7"/>
      <c r="G411" s="7"/>
    </row>
    <row r="412" spans="3:7" ht="14.25" customHeight="1">
      <c r="C412" s="7"/>
      <c r="D412" s="7"/>
      <c r="E412" s="7"/>
      <c r="F412" s="7"/>
      <c r="G412" s="7"/>
    </row>
    <row r="413" spans="3:7" ht="14.25" customHeight="1">
      <c r="C413" s="7"/>
      <c r="D413" s="7"/>
      <c r="E413" s="7"/>
      <c r="F413" s="7"/>
      <c r="G413" s="7"/>
    </row>
    <row r="414" spans="3:7" ht="14.25" customHeight="1">
      <c r="C414" s="7"/>
      <c r="D414" s="7"/>
      <c r="E414" s="7"/>
      <c r="F414" s="7"/>
      <c r="G414" s="7"/>
    </row>
    <row r="415" spans="3:7" ht="14.25" customHeight="1">
      <c r="C415" s="7"/>
      <c r="D415" s="7"/>
      <c r="E415" s="7"/>
      <c r="F415" s="7"/>
      <c r="G415" s="7"/>
    </row>
    <row r="416" spans="3:7" ht="14.25" customHeight="1">
      <c r="C416" s="7"/>
      <c r="D416" s="7"/>
      <c r="E416" s="7"/>
      <c r="F416" s="7"/>
      <c r="G416" s="7"/>
    </row>
    <row r="417" spans="3:7" ht="14.25" customHeight="1">
      <c r="C417" s="7"/>
      <c r="D417" s="7"/>
      <c r="E417" s="7"/>
      <c r="F417" s="7"/>
      <c r="G417" s="7"/>
    </row>
    <row r="418" spans="3:7" ht="14.25" customHeight="1">
      <c r="C418" s="7"/>
      <c r="D418" s="7"/>
      <c r="E418" s="7"/>
      <c r="F418" s="7"/>
      <c r="G418" s="7"/>
    </row>
    <row r="419" spans="3:7" ht="14.25" customHeight="1">
      <c r="C419" s="7"/>
      <c r="D419" s="7"/>
      <c r="E419" s="7"/>
      <c r="F419" s="7"/>
      <c r="G419" s="7"/>
    </row>
    <row r="420" spans="3:7" ht="14.25" customHeight="1">
      <c r="C420" s="7"/>
      <c r="D420" s="7"/>
      <c r="E420" s="7"/>
      <c r="F420" s="7"/>
      <c r="G420" s="7"/>
    </row>
    <row r="421" spans="3:7" ht="14.25" customHeight="1">
      <c r="C421" s="7"/>
      <c r="D421" s="7"/>
      <c r="E421" s="7"/>
      <c r="F421" s="7"/>
      <c r="G421" s="7"/>
    </row>
    <row r="422" spans="3:7" ht="14.25" customHeight="1">
      <c r="C422" s="7"/>
      <c r="D422" s="7"/>
      <c r="E422" s="7"/>
      <c r="F422" s="7"/>
      <c r="G422" s="7"/>
    </row>
    <row r="423" spans="3:7" ht="14.25" customHeight="1">
      <c r="C423" s="7"/>
      <c r="D423" s="7"/>
      <c r="E423" s="7"/>
      <c r="F423" s="7"/>
      <c r="G423" s="7"/>
    </row>
    <row r="424" spans="3:7" ht="14.25" customHeight="1">
      <c r="C424" s="7"/>
      <c r="D424" s="7"/>
      <c r="E424" s="7"/>
      <c r="F424" s="7"/>
      <c r="G424" s="7"/>
    </row>
    <row r="425" spans="3:7" ht="14.25" customHeight="1">
      <c r="C425" s="7"/>
      <c r="D425" s="7"/>
      <c r="E425" s="7"/>
      <c r="F425" s="7"/>
      <c r="G425" s="7"/>
    </row>
    <row r="426" spans="3:7" ht="14.25" customHeight="1">
      <c r="C426" s="7"/>
      <c r="D426" s="7"/>
      <c r="E426" s="7"/>
      <c r="F426" s="7"/>
      <c r="G426" s="7"/>
    </row>
    <row r="427" spans="3:7" ht="14.25" customHeight="1">
      <c r="C427" s="7"/>
      <c r="D427" s="7"/>
      <c r="E427" s="7"/>
      <c r="F427" s="7"/>
      <c r="G427" s="7"/>
    </row>
    <row r="428" spans="3:7" ht="14.25" customHeight="1">
      <c r="C428" s="7"/>
      <c r="D428" s="7"/>
      <c r="E428" s="7"/>
      <c r="F428" s="7"/>
      <c r="G428" s="7"/>
    </row>
    <row r="429" spans="3:7" ht="14.25" customHeight="1">
      <c r="C429" s="7"/>
      <c r="D429" s="7"/>
      <c r="E429" s="7"/>
      <c r="F429" s="7"/>
      <c r="G429" s="7"/>
    </row>
    <row r="430" spans="3:7" ht="14.25" customHeight="1">
      <c r="C430" s="7"/>
      <c r="D430" s="7"/>
      <c r="E430" s="7"/>
      <c r="F430" s="7"/>
      <c r="G430" s="7"/>
    </row>
    <row r="431" spans="3:7" ht="14.25" customHeight="1">
      <c r="C431" s="7"/>
      <c r="D431" s="7"/>
      <c r="E431" s="7"/>
      <c r="F431" s="7"/>
      <c r="G431" s="7"/>
    </row>
    <row r="432" spans="3:7" ht="14.25" customHeight="1">
      <c r="C432" s="7"/>
      <c r="D432" s="7"/>
      <c r="E432" s="7"/>
      <c r="F432" s="7"/>
      <c r="G432" s="7"/>
    </row>
    <row r="433" spans="3:7" ht="14.25" customHeight="1">
      <c r="C433" s="7"/>
      <c r="D433" s="7"/>
      <c r="E433" s="7"/>
      <c r="F433" s="7"/>
      <c r="G433" s="7"/>
    </row>
    <row r="434" spans="3:7" ht="14.25" customHeight="1">
      <c r="C434" s="7"/>
      <c r="D434" s="7"/>
      <c r="E434" s="7"/>
      <c r="F434" s="7"/>
      <c r="G434" s="7"/>
    </row>
    <row r="435" spans="3:7" ht="14.25" customHeight="1">
      <c r="C435" s="7"/>
      <c r="D435" s="7"/>
      <c r="E435" s="7"/>
      <c r="F435" s="7"/>
      <c r="G435" s="7"/>
    </row>
    <row r="436" spans="3:7" ht="14.25" customHeight="1">
      <c r="C436" s="7"/>
      <c r="D436" s="7"/>
      <c r="E436" s="7"/>
      <c r="F436" s="7"/>
      <c r="G436" s="7"/>
    </row>
    <row r="437" spans="3:7" ht="14.25" customHeight="1">
      <c r="C437" s="7"/>
      <c r="D437" s="7"/>
      <c r="E437" s="7"/>
      <c r="F437" s="7"/>
      <c r="G437" s="7"/>
    </row>
    <row r="438" spans="3:7" ht="14.25" customHeight="1">
      <c r="C438" s="7"/>
      <c r="D438" s="7"/>
      <c r="E438" s="7"/>
      <c r="F438" s="7"/>
      <c r="G438" s="7"/>
    </row>
    <row r="439" spans="3:7" ht="14.25" customHeight="1">
      <c r="C439" s="7"/>
      <c r="D439" s="7"/>
      <c r="E439" s="7"/>
      <c r="F439" s="7"/>
      <c r="G439" s="7"/>
    </row>
    <row r="440" spans="3:7" ht="14.25" customHeight="1">
      <c r="C440" s="7"/>
      <c r="D440" s="7"/>
      <c r="E440" s="7"/>
      <c r="F440" s="7"/>
      <c r="G440" s="7"/>
    </row>
    <row r="441" spans="3:7" ht="14.25" customHeight="1">
      <c r="C441" s="7"/>
      <c r="D441" s="7"/>
      <c r="E441" s="7"/>
      <c r="F441" s="7"/>
      <c r="G441" s="7"/>
    </row>
    <row r="442" spans="3:7" ht="14.25" customHeight="1">
      <c r="C442" s="7"/>
      <c r="D442" s="7"/>
      <c r="E442" s="7"/>
      <c r="F442" s="7"/>
      <c r="G442" s="7"/>
    </row>
    <row r="443" spans="3:7" ht="14.25" customHeight="1">
      <c r="C443" s="7"/>
      <c r="D443" s="7"/>
      <c r="E443" s="7"/>
      <c r="F443" s="7"/>
      <c r="G443" s="7"/>
    </row>
    <row r="444" spans="3:7" ht="14.25" customHeight="1">
      <c r="C444" s="7"/>
      <c r="D444" s="7"/>
      <c r="E444" s="7"/>
      <c r="F444" s="7"/>
      <c r="G444" s="7"/>
    </row>
    <row r="445" spans="3:7" ht="14.25" customHeight="1">
      <c r="C445" s="7"/>
      <c r="D445" s="7"/>
      <c r="E445" s="7"/>
      <c r="F445" s="7"/>
      <c r="G445" s="7"/>
    </row>
    <row r="446" spans="3:7" ht="14.25" customHeight="1">
      <c r="C446" s="7"/>
      <c r="D446" s="7"/>
      <c r="E446" s="7"/>
      <c r="F446" s="7"/>
      <c r="G446" s="7"/>
    </row>
    <row r="447" spans="3:7" ht="14.25" customHeight="1">
      <c r="C447" s="7"/>
      <c r="D447" s="7"/>
      <c r="E447" s="7"/>
      <c r="F447" s="7"/>
      <c r="G447" s="7"/>
    </row>
    <row r="448" spans="3:7" ht="14.25" customHeight="1">
      <c r="C448" s="7"/>
      <c r="D448" s="7"/>
      <c r="E448" s="7"/>
      <c r="F448" s="7"/>
      <c r="G448" s="7"/>
    </row>
    <row r="449" spans="3:7" ht="14.25" customHeight="1">
      <c r="C449" s="7"/>
      <c r="D449" s="7"/>
      <c r="E449" s="7"/>
      <c r="F449" s="7"/>
      <c r="G449" s="7"/>
    </row>
    <row r="450" spans="3:7" ht="14.25" customHeight="1">
      <c r="C450" s="7"/>
      <c r="D450" s="7"/>
      <c r="E450" s="7"/>
      <c r="F450" s="7"/>
      <c r="G450" s="7"/>
    </row>
    <row r="451" spans="3:7" ht="14.25" customHeight="1">
      <c r="C451" s="7"/>
      <c r="D451" s="7"/>
      <c r="E451" s="7"/>
      <c r="F451" s="7"/>
      <c r="G451" s="7"/>
    </row>
    <row r="452" spans="3:7" ht="14.25" customHeight="1">
      <c r="C452" s="7"/>
      <c r="D452" s="7"/>
      <c r="E452" s="7"/>
      <c r="F452" s="7"/>
      <c r="G452" s="7"/>
    </row>
    <row r="453" spans="3:7" ht="14.25" customHeight="1">
      <c r="C453" s="7"/>
      <c r="D453" s="7"/>
      <c r="E453" s="7"/>
      <c r="F453" s="7"/>
      <c r="G453" s="7"/>
    </row>
    <row r="454" spans="3:7" ht="14.25" customHeight="1">
      <c r="C454" s="7"/>
      <c r="D454" s="7"/>
      <c r="E454" s="7"/>
      <c r="F454" s="7"/>
      <c r="G454" s="7"/>
    </row>
    <row r="455" spans="3:7" ht="14.25" customHeight="1">
      <c r="C455" s="7"/>
      <c r="D455" s="7"/>
      <c r="E455" s="7"/>
      <c r="F455" s="7"/>
      <c r="G455" s="7"/>
    </row>
    <row r="456" spans="3:7" ht="14.25" customHeight="1">
      <c r="C456" s="7"/>
      <c r="D456" s="7"/>
      <c r="E456" s="7"/>
      <c r="F456" s="7"/>
      <c r="G456" s="7"/>
    </row>
    <row r="457" spans="3:7" ht="14.25" customHeight="1">
      <c r="C457" s="7"/>
      <c r="D457" s="7"/>
      <c r="E457" s="7"/>
      <c r="F457" s="7"/>
      <c r="G457" s="7"/>
    </row>
    <row r="458" spans="3:7" ht="14.25" customHeight="1">
      <c r="C458" s="7"/>
      <c r="D458" s="7"/>
      <c r="E458" s="7"/>
      <c r="F458" s="7"/>
      <c r="G458" s="7"/>
    </row>
    <row r="459" spans="3:7" ht="14.25" customHeight="1">
      <c r="C459" s="7"/>
      <c r="D459" s="7"/>
      <c r="E459" s="7"/>
      <c r="F459" s="7"/>
      <c r="G459" s="7"/>
    </row>
    <row r="460" spans="3:7" ht="14.25" customHeight="1">
      <c r="C460" s="7"/>
      <c r="D460" s="7"/>
      <c r="E460" s="7"/>
      <c r="F460" s="7"/>
      <c r="G460" s="7"/>
    </row>
    <row r="461" spans="3:7" ht="14.25" customHeight="1">
      <c r="C461" s="7"/>
      <c r="D461" s="7"/>
      <c r="E461" s="7"/>
      <c r="F461" s="7"/>
      <c r="G461" s="7"/>
    </row>
    <row r="462" spans="3:7" ht="14.25" customHeight="1">
      <c r="C462" s="7"/>
      <c r="D462" s="7"/>
      <c r="E462" s="7"/>
      <c r="F462" s="7"/>
      <c r="G462" s="7"/>
    </row>
    <row r="463" spans="3:7" ht="14.25" customHeight="1">
      <c r="C463" s="7"/>
      <c r="D463" s="7"/>
      <c r="E463" s="7"/>
      <c r="F463" s="7"/>
      <c r="G463" s="7"/>
    </row>
    <row r="464" spans="3:7" ht="14.25" customHeight="1">
      <c r="C464" s="7"/>
      <c r="D464" s="7"/>
      <c r="E464" s="7"/>
      <c r="F464" s="7"/>
      <c r="G464" s="7"/>
    </row>
    <row r="465" spans="3:7" ht="14.25" customHeight="1">
      <c r="C465" s="7"/>
      <c r="D465" s="7"/>
      <c r="E465" s="7"/>
      <c r="F465" s="7"/>
      <c r="G465" s="7"/>
    </row>
    <row r="466" spans="3:7" ht="14.25" customHeight="1">
      <c r="C466" s="7"/>
      <c r="D466" s="7"/>
      <c r="E466" s="7"/>
      <c r="F466" s="7"/>
      <c r="G466" s="7"/>
    </row>
    <row r="467" spans="3:7" ht="14.25" customHeight="1">
      <c r="C467" s="7"/>
      <c r="D467" s="7"/>
      <c r="E467" s="7"/>
      <c r="F467" s="7"/>
      <c r="G467" s="7"/>
    </row>
    <row r="468" spans="3:7" ht="14.25" customHeight="1">
      <c r="C468" s="7"/>
      <c r="D468" s="7"/>
      <c r="E468" s="7"/>
      <c r="F468" s="7"/>
      <c r="G468" s="7"/>
    </row>
    <row r="469" spans="3:7" ht="14.25" customHeight="1">
      <c r="C469" s="7"/>
      <c r="D469" s="7"/>
      <c r="E469" s="7"/>
      <c r="F469" s="7"/>
      <c r="G469" s="7"/>
    </row>
    <row r="470" spans="3:7" ht="14.25" customHeight="1">
      <c r="C470" s="7"/>
      <c r="D470" s="7"/>
      <c r="E470" s="7"/>
      <c r="F470" s="7"/>
      <c r="G470" s="7"/>
    </row>
    <row r="471" spans="3:7" ht="14.25" customHeight="1">
      <c r="C471" s="7"/>
      <c r="D471" s="7"/>
      <c r="E471" s="7"/>
      <c r="F471" s="7"/>
      <c r="G471" s="7"/>
    </row>
    <row r="472" spans="3:7" ht="14.25" customHeight="1">
      <c r="C472" s="7"/>
      <c r="D472" s="7"/>
      <c r="E472" s="7"/>
      <c r="F472" s="7"/>
      <c r="G472" s="7"/>
    </row>
    <row r="473" spans="3:7" ht="14.25" customHeight="1">
      <c r="C473" s="7"/>
      <c r="D473" s="7"/>
      <c r="E473" s="7"/>
      <c r="F473" s="7"/>
      <c r="G473" s="7"/>
    </row>
    <row r="474" spans="3:7" ht="14.25" customHeight="1">
      <c r="C474" s="7"/>
      <c r="D474" s="7"/>
      <c r="E474" s="7"/>
      <c r="F474" s="7"/>
      <c r="G474" s="7"/>
    </row>
    <row r="475" spans="3:7" ht="14.25" customHeight="1">
      <c r="C475" s="7"/>
      <c r="D475" s="7"/>
      <c r="E475" s="7"/>
      <c r="F475" s="7"/>
      <c r="G475" s="7"/>
    </row>
    <row r="476" spans="3:7" ht="14.25" customHeight="1">
      <c r="C476" s="7"/>
      <c r="D476" s="7"/>
      <c r="E476" s="7"/>
      <c r="F476" s="7"/>
      <c r="G476" s="7"/>
    </row>
    <row r="477" spans="3:7" ht="14.25" customHeight="1">
      <c r="C477" s="7"/>
      <c r="D477" s="7"/>
      <c r="E477" s="7"/>
      <c r="F477" s="7"/>
      <c r="G477" s="7"/>
    </row>
    <row r="478" spans="3:7" ht="14.25" customHeight="1">
      <c r="C478" s="7"/>
      <c r="D478" s="7"/>
      <c r="E478" s="7"/>
      <c r="F478" s="7"/>
      <c r="G478" s="7"/>
    </row>
    <row r="479" spans="3:7" ht="14.25" customHeight="1">
      <c r="C479" s="7"/>
      <c r="D479" s="7"/>
      <c r="E479" s="7"/>
      <c r="F479" s="7"/>
      <c r="G479" s="7"/>
    </row>
    <row r="480" spans="3:7" ht="14.25" customHeight="1">
      <c r="C480" s="7"/>
      <c r="D480" s="7"/>
      <c r="E480" s="7"/>
      <c r="F480" s="7"/>
      <c r="G480" s="7"/>
    </row>
    <row r="481" spans="3:7" ht="14.25" customHeight="1">
      <c r="C481" s="7"/>
      <c r="D481" s="7"/>
      <c r="E481" s="7"/>
      <c r="F481" s="7"/>
      <c r="G481" s="7"/>
    </row>
    <row r="482" spans="3:7" ht="14.25" customHeight="1">
      <c r="C482" s="7"/>
      <c r="D482" s="7"/>
      <c r="E482" s="7"/>
      <c r="F482" s="7"/>
      <c r="G482" s="7"/>
    </row>
    <row r="483" spans="3:7" ht="14.25" customHeight="1">
      <c r="C483" s="7"/>
      <c r="D483" s="7"/>
      <c r="E483" s="7"/>
      <c r="F483" s="7"/>
      <c r="G483" s="7"/>
    </row>
    <row r="484" spans="3:7" ht="14.25" customHeight="1">
      <c r="C484" s="7"/>
      <c r="D484" s="7"/>
      <c r="E484" s="7"/>
      <c r="F484" s="7"/>
      <c r="G484" s="7"/>
    </row>
    <row r="485" spans="3:7" ht="14.25" customHeight="1">
      <c r="C485" s="7"/>
      <c r="D485" s="7"/>
      <c r="E485" s="7"/>
      <c r="F485" s="7"/>
      <c r="G485" s="7"/>
    </row>
    <row r="486" spans="3:7" ht="14.25" customHeight="1">
      <c r="C486" s="7"/>
      <c r="D486" s="7"/>
      <c r="E486" s="7"/>
      <c r="F486" s="7"/>
      <c r="G486" s="7"/>
    </row>
    <row r="487" spans="3:7" ht="14.25" customHeight="1">
      <c r="C487" s="7"/>
      <c r="D487" s="7"/>
      <c r="E487" s="7"/>
      <c r="F487" s="7"/>
      <c r="G487" s="7"/>
    </row>
    <row r="488" spans="3:7" ht="14.25" customHeight="1">
      <c r="C488" s="7"/>
      <c r="D488" s="7"/>
      <c r="E488" s="7"/>
      <c r="F488" s="7"/>
      <c r="G488" s="7"/>
    </row>
    <row r="489" spans="3:7" ht="14.25" customHeight="1">
      <c r="C489" s="7"/>
      <c r="D489" s="7"/>
      <c r="E489" s="7"/>
      <c r="F489" s="7"/>
      <c r="G489" s="7"/>
    </row>
    <row r="490" spans="3:7" ht="14.25" customHeight="1">
      <c r="C490" s="7"/>
      <c r="D490" s="7"/>
      <c r="E490" s="7"/>
      <c r="F490" s="7"/>
      <c r="G490" s="7"/>
    </row>
    <row r="491" spans="3:7" ht="14.25" customHeight="1">
      <c r="C491" s="7"/>
      <c r="D491" s="7"/>
      <c r="E491" s="7"/>
      <c r="F491" s="7"/>
      <c r="G491" s="7"/>
    </row>
    <row r="492" spans="3:7" ht="14.25" customHeight="1">
      <c r="C492" s="7"/>
      <c r="D492" s="7"/>
      <c r="E492" s="7"/>
      <c r="F492" s="7"/>
      <c r="G492" s="7"/>
    </row>
    <row r="493" spans="3:7" ht="14.25" customHeight="1">
      <c r="C493" s="7"/>
      <c r="D493" s="7"/>
      <c r="E493" s="7"/>
      <c r="F493" s="7"/>
      <c r="G493" s="7"/>
    </row>
    <row r="494" spans="3:7" ht="14.25" customHeight="1">
      <c r="C494" s="7"/>
      <c r="D494" s="7"/>
      <c r="E494" s="7"/>
      <c r="F494" s="7"/>
      <c r="G494" s="7"/>
    </row>
    <row r="495" spans="3:7" ht="14.25" customHeight="1">
      <c r="C495" s="7"/>
      <c r="D495" s="7"/>
      <c r="E495" s="7"/>
      <c r="F495" s="7"/>
      <c r="G495" s="7"/>
    </row>
    <row r="496" spans="3:7" ht="14.25" customHeight="1">
      <c r="C496" s="7"/>
      <c r="D496" s="7"/>
      <c r="E496" s="7"/>
      <c r="F496" s="7"/>
      <c r="G496" s="7"/>
    </row>
    <row r="497" spans="3:7" ht="14.25" customHeight="1">
      <c r="C497" s="7"/>
      <c r="D497" s="7"/>
      <c r="E497" s="7"/>
      <c r="F497" s="7"/>
      <c r="G497" s="7"/>
    </row>
    <row r="498" spans="3:7" ht="14.25" customHeight="1">
      <c r="C498" s="7"/>
      <c r="D498" s="7"/>
      <c r="E498" s="7"/>
      <c r="F498" s="7"/>
      <c r="G498" s="7"/>
    </row>
    <row r="499" spans="3:7" ht="14.25" customHeight="1">
      <c r="C499" s="7"/>
      <c r="D499" s="7"/>
      <c r="E499" s="7"/>
      <c r="F499" s="7"/>
      <c r="G499" s="7"/>
    </row>
    <row r="500" spans="3:7" ht="14.25" customHeight="1">
      <c r="C500" s="7"/>
      <c r="D500" s="7"/>
      <c r="E500" s="7"/>
      <c r="F500" s="7"/>
      <c r="G500" s="7"/>
    </row>
    <row r="501" spans="3:7" ht="14.25" customHeight="1">
      <c r="C501" s="7"/>
      <c r="D501" s="7"/>
      <c r="E501" s="7"/>
      <c r="F501" s="7"/>
      <c r="G501" s="7"/>
    </row>
    <row r="502" spans="3:7" ht="14.25" customHeight="1">
      <c r="C502" s="7"/>
      <c r="D502" s="7"/>
      <c r="E502" s="7"/>
      <c r="F502" s="7"/>
      <c r="G502" s="7"/>
    </row>
    <row r="503" spans="3:7" ht="14.25" customHeight="1">
      <c r="C503" s="7"/>
      <c r="D503" s="7"/>
      <c r="E503" s="7"/>
      <c r="F503" s="7"/>
      <c r="G503" s="7"/>
    </row>
    <row r="504" spans="3:7" ht="14.25" customHeight="1">
      <c r="C504" s="7"/>
      <c r="D504" s="7"/>
      <c r="E504" s="7"/>
      <c r="F504" s="7"/>
      <c r="G504" s="7"/>
    </row>
    <row r="505" spans="3:7" ht="14.25" customHeight="1">
      <c r="C505" s="7"/>
      <c r="D505" s="7"/>
      <c r="E505" s="7"/>
      <c r="F505" s="7"/>
      <c r="G505" s="7"/>
    </row>
    <row r="506" spans="3:7" ht="14.25" customHeight="1">
      <c r="C506" s="7"/>
      <c r="D506" s="7"/>
      <c r="E506" s="7"/>
      <c r="F506" s="7"/>
      <c r="G506" s="7"/>
    </row>
    <row r="507" spans="3:7" ht="14.25" customHeight="1">
      <c r="C507" s="7"/>
      <c r="D507" s="7"/>
      <c r="E507" s="7"/>
      <c r="F507" s="7"/>
      <c r="G507" s="7"/>
    </row>
    <row r="508" spans="3:7" ht="14.25" customHeight="1">
      <c r="C508" s="7"/>
      <c r="D508" s="7"/>
      <c r="E508" s="7"/>
      <c r="F508" s="7"/>
      <c r="G508" s="7"/>
    </row>
    <row r="509" spans="3:7" ht="14.25" customHeight="1">
      <c r="C509" s="7"/>
      <c r="D509" s="7"/>
      <c r="E509" s="7"/>
      <c r="F509" s="7"/>
      <c r="G509" s="7"/>
    </row>
    <row r="510" spans="3:7" ht="14.25" customHeight="1">
      <c r="C510" s="7"/>
      <c r="D510" s="7"/>
      <c r="E510" s="7"/>
      <c r="F510" s="7"/>
      <c r="G510" s="7"/>
    </row>
    <row r="511" spans="3:7" ht="14.25" customHeight="1">
      <c r="C511" s="7"/>
      <c r="D511" s="7"/>
      <c r="E511" s="7"/>
      <c r="F511" s="7"/>
      <c r="G511" s="7"/>
    </row>
    <row r="512" spans="3:7" ht="14.25" customHeight="1">
      <c r="C512" s="7"/>
      <c r="D512" s="7"/>
      <c r="E512" s="7"/>
      <c r="F512" s="7"/>
      <c r="G512" s="7"/>
    </row>
    <row r="513" spans="3:7" ht="14.25" customHeight="1">
      <c r="C513" s="7"/>
      <c r="D513" s="7"/>
      <c r="E513" s="7"/>
      <c r="F513" s="7"/>
      <c r="G513" s="7"/>
    </row>
    <row r="514" spans="3:7" ht="14.25" customHeight="1">
      <c r="C514" s="7"/>
      <c r="D514" s="7"/>
      <c r="E514" s="7"/>
      <c r="F514" s="7"/>
      <c r="G514" s="7"/>
    </row>
    <row r="515" spans="3:7" ht="14.25" customHeight="1">
      <c r="C515" s="7"/>
      <c r="D515" s="7"/>
      <c r="E515" s="7"/>
      <c r="F515" s="7"/>
      <c r="G515" s="7"/>
    </row>
    <row r="516" spans="3:7" ht="14.25" customHeight="1">
      <c r="C516" s="7"/>
      <c r="D516" s="7"/>
      <c r="E516" s="7"/>
      <c r="F516" s="7"/>
      <c r="G516" s="7"/>
    </row>
    <row r="517" spans="3:7" ht="14.25" customHeight="1">
      <c r="C517" s="7"/>
      <c r="D517" s="7"/>
      <c r="E517" s="7"/>
      <c r="F517" s="7"/>
      <c r="G517" s="7"/>
    </row>
    <row r="518" spans="3:7" ht="14.25" customHeight="1">
      <c r="C518" s="7"/>
      <c r="D518" s="7"/>
      <c r="E518" s="7"/>
      <c r="F518" s="7"/>
      <c r="G518" s="7"/>
    </row>
    <row r="519" spans="3:7" ht="14.25" customHeight="1">
      <c r="C519" s="7"/>
      <c r="D519" s="7"/>
      <c r="E519" s="7"/>
      <c r="F519" s="7"/>
      <c r="G519" s="7"/>
    </row>
    <row r="520" spans="3:7" ht="14.25" customHeight="1">
      <c r="C520" s="7"/>
      <c r="D520" s="7"/>
      <c r="E520" s="7"/>
      <c r="F520" s="7"/>
      <c r="G520" s="7"/>
    </row>
    <row r="521" spans="3:7" ht="14.25" customHeight="1">
      <c r="C521" s="7"/>
      <c r="D521" s="7"/>
      <c r="E521" s="7"/>
      <c r="F521" s="7"/>
      <c r="G521" s="7"/>
    </row>
    <row r="522" spans="3:7" ht="14.25" customHeight="1">
      <c r="C522" s="7"/>
      <c r="D522" s="7"/>
      <c r="E522" s="7"/>
      <c r="F522" s="7"/>
      <c r="G522" s="7"/>
    </row>
    <row r="523" spans="3:7" ht="14.25" customHeight="1">
      <c r="C523" s="7"/>
      <c r="D523" s="7"/>
      <c r="E523" s="7"/>
      <c r="F523" s="7"/>
      <c r="G523" s="7"/>
    </row>
    <row r="524" spans="3:7" ht="14.25" customHeight="1">
      <c r="C524" s="7"/>
      <c r="D524" s="7"/>
      <c r="E524" s="7"/>
      <c r="F524" s="7"/>
      <c r="G524" s="7"/>
    </row>
    <row r="525" spans="3:7" ht="14.25" customHeight="1">
      <c r="C525" s="7"/>
      <c r="D525" s="7"/>
      <c r="E525" s="7"/>
      <c r="F525" s="7"/>
      <c r="G525" s="7"/>
    </row>
    <row r="526" spans="3:7" ht="14.25" customHeight="1">
      <c r="C526" s="7"/>
      <c r="D526" s="7"/>
      <c r="E526" s="7"/>
      <c r="F526" s="7"/>
      <c r="G526" s="7"/>
    </row>
    <row r="527" spans="3:7" ht="14.25" customHeight="1">
      <c r="C527" s="7"/>
      <c r="D527" s="7"/>
      <c r="E527" s="7"/>
      <c r="F527" s="7"/>
      <c r="G527" s="7"/>
    </row>
    <row r="528" spans="3:7" ht="14.25" customHeight="1">
      <c r="C528" s="7"/>
      <c r="D528" s="7"/>
      <c r="E528" s="7"/>
      <c r="F528" s="7"/>
      <c r="G528" s="7"/>
    </row>
    <row r="529" spans="3:7" ht="14.25" customHeight="1">
      <c r="C529" s="7"/>
      <c r="D529" s="7"/>
      <c r="E529" s="7"/>
      <c r="F529" s="7"/>
      <c r="G529" s="7"/>
    </row>
    <row r="530" spans="3:7" ht="14.25" customHeight="1">
      <c r="C530" s="7"/>
      <c r="D530" s="7"/>
      <c r="E530" s="7"/>
      <c r="F530" s="7"/>
      <c r="G530" s="7"/>
    </row>
    <row r="531" spans="3:7" ht="14.25" customHeight="1">
      <c r="C531" s="7"/>
      <c r="D531" s="7"/>
      <c r="E531" s="7"/>
      <c r="F531" s="7"/>
      <c r="G531" s="7"/>
    </row>
    <row r="532" spans="3:7" ht="14.25" customHeight="1">
      <c r="C532" s="7"/>
      <c r="D532" s="7"/>
      <c r="E532" s="7"/>
      <c r="F532" s="7"/>
      <c r="G532" s="7"/>
    </row>
    <row r="533" spans="3:7" ht="14.25" customHeight="1">
      <c r="C533" s="7"/>
      <c r="D533" s="7"/>
      <c r="E533" s="7"/>
      <c r="F533" s="7"/>
      <c r="G533" s="7"/>
    </row>
    <row r="534" spans="3:7" ht="14.25" customHeight="1">
      <c r="C534" s="7"/>
      <c r="D534" s="7"/>
      <c r="E534" s="7"/>
      <c r="F534" s="7"/>
      <c r="G534" s="7"/>
    </row>
    <row r="535" spans="3:7" ht="14.25" customHeight="1">
      <c r="C535" s="7"/>
      <c r="D535" s="7"/>
      <c r="E535" s="7"/>
      <c r="F535" s="7"/>
      <c r="G535" s="7"/>
    </row>
    <row r="536" spans="3:7" ht="14.25" customHeight="1">
      <c r="C536" s="7"/>
      <c r="D536" s="7"/>
      <c r="E536" s="7"/>
      <c r="F536" s="7"/>
      <c r="G536" s="7"/>
    </row>
    <row r="537" spans="3:7" ht="14.25" customHeight="1">
      <c r="C537" s="7"/>
      <c r="D537" s="7"/>
      <c r="E537" s="7"/>
      <c r="F537" s="7"/>
      <c r="G537" s="7"/>
    </row>
    <row r="538" spans="3:7" ht="14.25" customHeight="1">
      <c r="C538" s="7"/>
      <c r="D538" s="7"/>
      <c r="E538" s="7"/>
      <c r="F538" s="7"/>
      <c r="G538" s="7"/>
    </row>
    <row r="539" spans="3:7" ht="14.25" customHeight="1">
      <c r="C539" s="7"/>
      <c r="D539" s="7"/>
      <c r="E539" s="7"/>
      <c r="F539" s="7"/>
      <c r="G539" s="7"/>
    </row>
    <row r="540" spans="3:7" ht="14.25" customHeight="1">
      <c r="C540" s="7"/>
      <c r="D540" s="7"/>
      <c r="E540" s="7"/>
      <c r="F540" s="7"/>
      <c r="G540" s="7"/>
    </row>
    <row r="541" spans="3:7" ht="14.25" customHeight="1">
      <c r="C541" s="7"/>
      <c r="D541" s="7"/>
      <c r="E541" s="7"/>
      <c r="F541" s="7"/>
      <c r="G541" s="7"/>
    </row>
    <row r="542" spans="3:7" ht="14.25" customHeight="1">
      <c r="C542" s="7"/>
      <c r="D542" s="7"/>
      <c r="E542" s="7"/>
      <c r="F542" s="7"/>
      <c r="G542" s="7"/>
    </row>
    <row r="543" spans="3:7" ht="14.25" customHeight="1">
      <c r="C543" s="7"/>
      <c r="D543" s="7"/>
      <c r="E543" s="7"/>
      <c r="F543" s="7"/>
      <c r="G543" s="7"/>
    </row>
    <row r="544" spans="3:7" ht="14.25" customHeight="1">
      <c r="C544" s="7"/>
      <c r="D544" s="7"/>
      <c r="E544" s="7"/>
      <c r="F544" s="7"/>
      <c r="G544" s="7"/>
    </row>
    <row r="545" spans="3:7" ht="14.25" customHeight="1">
      <c r="C545" s="7"/>
      <c r="D545" s="7"/>
      <c r="E545" s="7"/>
      <c r="F545" s="7"/>
      <c r="G545" s="7"/>
    </row>
    <row r="546" spans="3:7" ht="14.25" customHeight="1">
      <c r="C546" s="7"/>
      <c r="D546" s="7"/>
      <c r="E546" s="7"/>
      <c r="F546" s="7"/>
      <c r="G546" s="7"/>
    </row>
    <row r="547" spans="3:7" ht="14.25" customHeight="1">
      <c r="C547" s="7"/>
      <c r="D547" s="7"/>
      <c r="E547" s="7"/>
      <c r="F547" s="7"/>
      <c r="G547" s="7"/>
    </row>
    <row r="548" spans="3:7" ht="14.25" customHeight="1">
      <c r="C548" s="7"/>
      <c r="D548" s="7"/>
      <c r="E548" s="7"/>
      <c r="F548" s="7"/>
      <c r="G548" s="7"/>
    </row>
    <row r="549" spans="3:7" ht="14.25" customHeight="1">
      <c r="C549" s="7"/>
      <c r="D549" s="7"/>
      <c r="E549" s="7"/>
      <c r="F549" s="7"/>
      <c r="G549" s="7"/>
    </row>
    <row r="550" spans="3:7" ht="14.25" customHeight="1">
      <c r="C550" s="7"/>
      <c r="D550" s="7"/>
      <c r="E550" s="7"/>
      <c r="F550" s="7"/>
      <c r="G550" s="7"/>
    </row>
    <row r="551" spans="3:7" ht="14.25" customHeight="1">
      <c r="C551" s="7"/>
      <c r="D551" s="7"/>
      <c r="E551" s="7"/>
      <c r="F551" s="7"/>
      <c r="G551" s="7"/>
    </row>
    <row r="552" spans="3:7" ht="14.25" customHeight="1">
      <c r="C552" s="7"/>
      <c r="D552" s="7"/>
      <c r="E552" s="7"/>
      <c r="F552" s="7"/>
      <c r="G552" s="7"/>
    </row>
    <row r="553" spans="3:7" ht="14.25" customHeight="1">
      <c r="C553" s="7"/>
      <c r="D553" s="7"/>
      <c r="E553" s="7"/>
      <c r="F553" s="7"/>
      <c r="G553" s="7"/>
    </row>
    <row r="554" spans="3:7" ht="14.25" customHeight="1">
      <c r="C554" s="7"/>
      <c r="D554" s="7"/>
      <c r="E554" s="7"/>
      <c r="F554" s="7"/>
      <c r="G554" s="7"/>
    </row>
    <row r="555" spans="3:7" ht="14.25" customHeight="1">
      <c r="C555" s="7"/>
      <c r="D555" s="7"/>
      <c r="E555" s="7"/>
      <c r="F555" s="7"/>
      <c r="G555" s="7"/>
    </row>
    <row r="556" spans="3:7" ht="14.25" customHeight="1">
      <c r="C556" s="7"/>
      <c r="D556" s="7"/>
      <c r="E556" s="7"/>
      <c r="F556" s="7"/>
      <c r="G556" s="7"/>
    </row>
    <row r="557" spans="3:7" ht="14.25" customHeight="1">
      <c r="C557" s="7"/>
      <c r="D557" s="7"/>
      <c r="E557" s="7"/>
      <c r="F557" s="7"/>
      <c r="G557" s="7"/>
    </row>
    <row r="558" spans="3:7" ht="14.25" customHeight="1">
      <c r="C558" s="7"/>
      <c r="D558" s="7"/>
      <c r="E558" s="7"/>
      <c r="F558" s="7"/>
      <c r="G558" s="7"/>
    </row>
    <row r="559" spans="3:7" ht="14.25" customHeight="1">
      <c r="C559" s="7"/>
      <c r="D559" s="7"/>
      <c r="E559" s="7"/>
      <c r="F559" s="7"/>
      <c r="G559" s="7"/>
    </row>
    <row r="560" spans="3:7" ht="14.25" customHeight="1">
      <c r="C560" s="7"/>
      <c r="D560" s="7"/>
      <c r="E560" s="7"/>
      <c r="F560" s="7"/>
      <c r="G560" s="7"/>
    </row>
    <row r="561" spans="3:7" ht="14.25" customHeight="1">
      <c r="C561" s="7"/>
      <c r="D561" s="7"/>
      <c r="E561" s="7"/>
      <c r="F561" s="7"/>
      <c r="G561" s="7"/>
    </row>
    <row r="562" spans="3:7" ht="14.25" customHeight="1">
      <c r="C562" s="7"/>
      <c r="D562" s="7"/>
      <c r="E562" s="7"/>
      <c r="F562" s="7"/>
      <c r="G562" s="7"/>
    </row>
    <row r="563" spans="3:7" ht="14.25" customHeight="1">
      <c r="C563" s="7"/>
      <c r="D563" s="7"/>
      <c r="E563" s="7"/>
      <c r="F563" s="7"/>
      <c r="G563" s="7"/>
    </row>
    <row r="564" spans="3:7" ht="14.25" customHeight="1">
      <c r="C564" s="7"/>
      <c r="D564" s="7"/>
      <c r="E564" s="7"/>
      <c r="F564" s="7"/>
      <c r="G564" s="7"/>
    </row>
    <row r="565" spans="3:7" ht="14.25" customHeight="1">
      <c r="C565" s="7"/>
      <c r="D565" s="7"/>
      <c r="E565" s="7"/>
      <c r="F565" s="7"/>
      <c r="G565" s="7"/>
    </row>
    <row r="566" spans="3:7" ht="14.25" customHeight="1">
      <c r="C566" s="7"/>
      <c r="D566" s="7"/>
      <c r="E566" s="7"/>
      <c r="F566" s="7"/>
      <c r="G566" s="7"/>
    </row>
    <row r="567" spans="3:7" ht="14.25" customHeight="1">
      <c r="C567" s="7"/>
      <c r="D567" s="7"/>
      <c r="E567" s="7"/>
      <c r="F567" s="7"/>
      <c r="G567" s="7"/>
    </row>
    <row r="568" spans="3:7" ht="14.25" customHeight="1">
      <c r="C568" s="7"/>
      <c r="D568" s="7"/>
      <c r="E568" s="7"/>
      <c r="F568" s="7"/>
      <c r="G568" s="7"/>
    </row>
    <row r="569" spans="3:7" ht="14.25" customHeight="1">
      <c r="C569" s="7"/>
      <c r="D569" s="7"/>
      <c r="E569" s="7"/>
      <c r="F569" s="7"/>
      <c r="G569" s="7"/>
    </row>
    <row r="570" spans="3:7" ht="14.25" customHeight="1">
      <c r="C570" s="7"/>
      <c r="D570" s="7"/>
      <c r="E570" s="7"/>
      <c r="F570" s="7"/>
      <c r="G570" s="7"/>
    </row>
    <row r="571" spans="3:7" ht="14.25" customHeight="1">
      <c r="C571" s="7"/>
      <c r="D571" s="7"/>
      <c r="E571" s="7"/>
      <c r="F571" s="7"/>
      <c r="G571" s="7"/>
    </row>
    <row r="572" spans="3:7" ht="14.25" customHeight="1">
      <c r="C572" s="7"/>
      <c r="D572" s="7"/>
      <c r="E572" s="7"/>
      <c r="F572" s="7"/>
      <c r="G572" s="7"/>
    </row>
    <row r="573" spans="3:7" ht="14.25" customHeight="1">
      <c r="C573" s="7"/>
      <c r="D573" s="7"/>
      <c r="E573" s="7"/>
      <c r="F573" s="7"/>
      <c r="G573" s="7"/>
    </row>
    <row r="574" spans="3:7" ht="14.25" customHeight="1">
      <c r="C574" s="7"/>
      <c r="D574" s="7"/>
      <c r="E574" s="7"/>
      <c r="F574" s="7"/>
      <c r="G574" s="7"/>
    </row>
    <row r="575" spans="3:7" ht="14.25" customHeight="1">
      <c r="C575" s="7"/>
      <c r="D575" s="7"/>
      <c r="E575" s="7"/>
      <c r="F575" s="7"/>
      <c r="G575" s="7"/>
    </row>
    <row r="576" spans="3:7" ht="14.25" customHeight="1">
      <c r="C576" s="7"/>
      <c r="D576" s="7"/>
      <c r="E576" s="7"/>
      <c r="F576" s="7"/>
      <c r="G576" s="7"/>
    </row>
    <row r="577" spans="3:7" ht="14.25" customHeight="1">
      <c r="C577" s="7"/>
      <c r="D577" s="7"/>
      <c r="E577" s="7"/>
      <c r="F577" s="7"/>
      <c r="G577" s="7"/>
    </row>
    <row r="578" spans="3:7" ht="14.25" customHeight="1">
      <c r="C578" s="7"/>
      <c r="D578" s="7"/>
      <c r="E578" s="7"/>
      <c r="F578" s="7"/>
      <c r="G578" s="7"/>
    </row>
    <row r="579" spans="3:7" ht="14.25" customHeight="1">
      <c r="C579" s="7"/>
      <c r="D579" s="7"/>
      <c r="E579" s="7"/>
      <c r="F579" s="7"/>
      <c r="G579" s="7"/>
    </row>
    <row r="580" spans="3:7" ht="14.25" customHeight="1">
      <c r="C580" s="7"/>
      <c r="D580" s="7"/>
      <c r="E580" s="7"/>
      <c r="F580" s="7"/>
      <c r="G580" s="7"/>
    </row>
    <row r="581" spans="3:7" ht="14.25" customHeight="1">
      <c r="C581" s="7"/>
      <c r="D581" s="7"/>
      <c r="E581" s="7"/>
      <c r="F581" s="7"/>
      <c r="G581" s="7"/>
    </row>
    <row r="582" spans="3:7" ht="14.25" customHeight="1">
      <c r="C582" s="7"/>
      <c r="D582" s="7"/>
      <c r="E582" s="7"/>
      <c r="F582" s="7"/>
      <c r="G582" s="7"/>
    </row>
    <row r="583" spans="3:7" ht="14.25" customHeight="1">
      <c r="C583" s="7"/>
      <c r="D583" s="7"/>
      <c r="E583" s="7"/>
      <c r="F583" s="7"/>
      <c r="G583" s="7"/>
    </row>
    <row r="584" spans="3:7" ht="14.25" customHeight="1">
      <c r="C584" s="7"/>
      <c r="D584" s="7"/>
      <c r="E584" s="7"/>
      <c r="F584" s="7"/>
      <c r="G584" s="7"/>
    </row>
    <row r="585" spans="3:7" ht="14.25" customHeight="1">
      <c r="C585" s="7"/>
      <c r="D585" s="7"/>
      <c r="E585" s="7"/>
      <c r="F585" s="7"/>
      <c r="G585" s="7"/>
    </row>
    <row r="586" spans="3:7" ht="14.25" customHeight="1">
      <c r="C586" s="7"/>
      <c r="D586" s="7"/>
      <c r="E586" s="7"/>
      <c r="F586" s="7"/>
      <c r="G586" s="7"/>
    </row>
    <row r="587" spans="3:7" ht="14.25" customHeight="1">
      <c r="C587" s="7"/>
      <c r="D587" s="7"/>
      <c r="E587" s="7"/>
      <c r="F587" s="7"/>
      <c r="G587" s="7"/>
    </row>
    <row r="588" spans="3:7" ht="14.25" customHeight="1">
      <c r="C588" s="7"/>
      <c r="D588" s="7"/>
      <c r="E588" s="7"/>
      <c r="F588" s="7"/>
      <c r="G588" s="7"/>
    </row>
    <row r="589" spans="3:7" ht="14.25" customHeight="1">
      <c r="C589" s="7"/>
      <c r="D589" s="7"/>
      <c r="E589" s="7"/>
      <c r="F589" s="7"/>
      <c r="G589" s="7"/>
    </row>
    <row r="590" spans="3:7" ht="14.25" customHeight="1">
      <c r="C590" s="7"/>
      <c r="D590" s="7"/>
      <c r="E590" s="7"/>
      <c r="F590" s="7"/>
      <c r="G590" s="7"/>
    </row>
    <row r="591" spans="3:7" ht="14.25" customHeight="1">
      <c r="C591" s="7"/>
      <c r="D591" s="7"/>
      <c r="E591" s="7"/>
      <c r="F591" s="7"/>
      <c r="G591" s="7"/>
    </row>
    <row r="592" spans="3:7" ht="14.25" customHeight="1">
      <c r="C592" s="7"/>
      <c r="D592" s="7"/>
      <c r="E592" s="7"/>
      <c r="F592" s="7"/>
      <c r="G592" s="7"/>
    </row>
    <row r="593" spans="3:7" ht="14.25" customHeight="1">
      <c r="C593" s="7"/>
      <c r="D593" s="7"/>
      <c r="E593" s="7"/>
      <c r="F593" s="7"/>
      <c r="G593" s="7"/>
    </row>
    <row r="594" spans="3:7" ht="14.25" customHeight="1">
      <c r="C594" s="7"/>
      <c r="D594" s="7"/>
      <c r="E594" s="7"/>
      <c r="F594" s="7"/>
      <c r="G594" s="7"/>
    </row>
    <row r="595" spans="3:7" ht="14.25" customHeight="1">
      <c r="C595" s="7"/>
      <c r="D595" s="7"/>
      <c r="E595" s="7"/>
      <c r="F595" s="7"/>
      <c r="G595" s="7"/>
    </row>
    <row r="596" spans="3:7" ht="14.25" customHeight="1">
      <c r="C596" s="7"/>
      <c r="D596" s="7"/>
      <c r="E596" s="7"/>
      <c r="F596" s="7"/>
      <c r="G596" s="7"/>
    </row>
    <row r="597" spans="3:7" ht="14.25" customHeight="1">
      <c r="C597" s="7"/>
      <c r="D597" s="7"/>
      <c r="E597" s="7"/>
      <c r="F597" s="7"/>
      <c r="G597" s="7"/>
    </row>
    <row r="598" spans="3:7" ht="14.25" customHeight="1">
      <c r="C598" s="7"/>
      <c r="D598" s="7"/>
      <c r="E598" s="7"/>
      <c r="F598" s="7"/>
      <c r="G598" s="7"/>
    </row>
    <row r="599" spans="3:7" ht="14.25" customHeight="1">
      <c r="C599" s="7"/>
      <c r="D599" s="7"/>
      <c r="E599" s="7"/>
      <c r="F599" s="7"/>
      <c r="G599" s="7"/>
    </row>
    <row r="600" spans="3:7" ht="14.25" customHeight="1">
      <c r="C600" s="7"/>
      <c r="D600" s="7"/>
      <c r="E600" s="7"/>
      <c r="F600" s="7"/>
      <c r="G600" s="7"/>
    </row>
    <row r="601" spans="3:7" ht="14.25" customHeight="1">
      <c r="C601" s="7"/>
      <c r="D601" s="7"/>
      <c r="E601" s="7"/>
      <c r="F601" s="7"/>
      <c r="G601" s="7"/>
    </row>
    <row r="602" spans="3:7" ht="14.25" customHeight="1">
      <c r="C602" s="7"/>
      <c r="D602" s="7"/>
      <c r="E602" s="7"/>
      <c r="F602" s="7"/>
      <c r="G602" s="7"/>
    </row>
    <row r="603" spans="3:7" ht="14.25" customHeight="1">
      <c r="C603" s="7"/>
      <c r="D603" s="7"/>
      <c r="E603" s="7"/>
      <c r="F603" s="7"/>
      <c r="G603" s="7"/>
    </row>
    <row r="604" spans="3:7" ht="14.25" customHeight="1">
      <c r="C604" s="7"/>
      <c r="D604" s="7"/>
      <c r="E604" s="7"/>
      <c r="F604" s="7"/>
      <c r="G604" s="7"/>
    </row>
    <row r="605" spans="3:7" ht="14.25" customHeight="1">
      <c r="C605" s="7"/>
      <c r="D605" s="7"/>
      <c r="E605" s="7"/>
      <c r="F605" s="7"/>
      <c r="G605" s="7"/>
    </row>
    <row r="606" spans="3:7" ht="14.25" customHeight="1">
      <c r="C606" s="7"/>
      <c r="D606" s="7"/>
      <c r="E606" s="7"/>
      <c r="F606" s="7"/>
      <c r="G606" s="7"/>
    </row>
    <row r="607" spans="3:7" ht="14.25" customHeight="1">
      <c r="C607" s="7"/>
      <c r="D607" s="7"/>
      <c r="E607" s="7"/>
      <c r="F607" s="7"/>
      <c r="G607" s="7"/>
    </row>
    <row r="608" spans="3:7" ht="14.25" customHeight="1">
      <c r="C608" s="7"/>
      <c r="D608" s="7"/>
      <c r="E608" s="7"/>
      <c r="F608" s="7"/>
      <c r="G608" s="7"/>
    </row>
    <row r="609" spans="3:7" ht="14.25" customHeight="1">
      <c r="C609" s="7"/>
      <c r="D609" s="7"/>
      <c r="E609" s="7"/>
      <c r="F609" s="7"/>
      <c r="G609" s="7"/>
    </row>
    <row r="610" spans="3:7" ht="14.25" customHeight="1">
      <c r="C610" s="7"/>
      <c r="D610" s="7"/>
      <c r="E610" s="7"/>
      <c r="F610" s="7"/>
      <c r="G610" s="7"/>
    </row>
    <row r="611" spans="3:7" ht="14.25" customHeight="1">
      <c r="C611" s="7"/>
      <c r="D611" s="7"/>
      <c r="E611" s="7"/>
      <c r="F611" s="7"/>
      <c r="G611" s="7"/>
    </row>
    <row r="612" spans="3:7" ht="14.25" customHeight="1">
      <c r="C612" s="7"/>
      <c r="D612" s="7"/>
      <c r="E612" s="7"/>
      <c r="F612" s="7"/>
      <c r="G612" s="7"/>
    </row>
    <row r="613" spans="3:7" ht="14.25" customHeight="1">
      <c r="C613" s="7"/>
      <c r="D613" s="7"/>
      <c r="E613" s="7"/>
      <c r="F613" s="7"/>
      <c r="G613" s="7"/>
    </row>
    <row r="614" spans="3:7" ht="14.25" customHeight="1">
      <c r="C614" s="7"/>
      <c r="D614" s="7"/>
      <c r="E614" s="7"/>
      <c r="F614" s="7"/>
      <c r="G614" s="7"/>
    </row>
    <row r="615" spans="3:7" ht="14.25" customHeight="1">
      <c r="C615" s="7"/>
      <c r="D615" s="7"/>
      <c r="E615" s="7"/>
      <c r="F615" s="7"/>
      <c r="G615" s="7"/>
    </row>
    <row r="616" spans="3:7" ht="14.25" customHeight="1">
      <c r="C616" s="7"/>
      <c r="D616" s="7"/>
      <c r="E616" s="7"/>
      <c r="F616" s="7"/>
      <c r="G616" s="7"/>
    </row>
    <row r="617" spans="3:7" ht="14.25" customHeight="1">
      <c r="C617" s="7"/>
      <c r="D617" s="7"/>
      <c r="E617" s="7"/>
      <c r="F617" s="7"/>
      <c r="G617" s="7"/>
    </row>
    <row r="618" spans="3:7" ht="14.25" customHeight="1">
      <c r="C618" s="7"/>
      <c r="D618" s="7"/>
      <c r="E618" s="7"/>
      <c r="F618" s="7"/>
      <c r="G618" s="7"/>
    </row>
    <row r="619" spans="3:7" ht="14.25" customHeight="1">
      <c r="C619" s="7"/>
      <c r="D619" s="7"/>
      <c r="E619" s="7"/>
      <c r="F619" s="7"/>
      <c r="G619" s="7"/>
    </row>
    <row r="620" spans="3:7" ht="14.25" customHeight="1">
      <c r="C620" s="7"/>
      <c r="D620" s="7"/>
      <c r="E620" s="7"/>
      <c r="F620" s="7"/>
      <c r="G620" s="7"/>
    </row>
    <row r="621" spans="3:7" ht="14.25" customHeight="1">
      <c r="C621" s="7"/>
      <c r="D621" s="7"/>
      <c r="E621" s="7"/>
      <c r="F621" s="7"/>
      <c r="G621" s="7"/>
    </row>
    <row r="622" spans="3:7" ht="14.25" customHeight="1">
      <c r="C622" s="7"/>
      <c r="D622" s="7"/>
      <c r="E622" s="7"/>
      <c r="F622" s="7"/>
      <c r="G622" s="7"/>
    </row>
    <row r="623" spans="3:7" ht="14.25" customHeight="1">
      <c r="C623" s="7"/>
      <c r="D623" s="7"/>
      <c r="E623" s="7"/>
      <c r="F623" s="7"/>
      <c r="G623" s="7"/>
    </row>
    <row r="624" spans="3:7" ht="14.25" customHeight="1">
      <c r="C624" s="7"/>
      <c r="D624" s="7"/>
      <c r="E624" s="7"/>
      <c r="F624" s="7"/>
      <c r="G624" s="7"/>
    </row>
    <row r="625" spans="3:7" ht="14.25" customHeight="1">
      <c r="C625" s="7"/>
      <c r="D625" s="7"/>
      <c r="E625" s="7"/>
      <c r="F625" s="7"/>
      <c r="G625" s="7"/>
    </row>
    <row r="626" spans="3:7" ht="14.25" customHeight="1">
      <c r="C626" s="7"/>
      <c r="D626" s="7"/>
      <c r="E626" s="7"/>
      <c r="F626" s="7"/>
      <c r="G626" s="7"/>
    </row>
    <row r="627" spans="3:7" ht="14.25" customHeight="1">
      <c r="C627" s="7"/>
      <c r="D627" s="7"/>
      <c r="E627" s="7"/>
      <c r="F627" s="7"/>
      <c r="G627" s="7"/>
    </row>
    <row r="628" spans="3:7" ht="14.25" customHeight="1">
      <c r="C628" s="7"/>
      <c r="D628" s="7"/>
      <c r="E628" s="7"/>
      <c r="F628" s="7"/>
      <c r="G628" s="7"/>
    </row>
    <row r="629" spans="3:7" ht="14.25" customHeight="1">
      <c r="C629" s="7"/>
      <c r="D629" s="7"/>
      <c r="E629" s="7"/>
      <c r="F629" s="7"/>
      <c r="G629" s="7"/>
    </row>
    <row r="630" spans="3:7" ht="14.25" customHeight="1">
      <c r="C630" s="7"/>
      <c r="D630" s="7"/>
      <c r="E630" s="7"/>
      <c r="F630" s="7"/>
      <c r="G630" s="7"/>
    </row>
    <row r="631" spans="3:7" ht="14.25" customHeight="1">
      <c r="C631" s="7"/>
      <c r="D631" s="7"/>
      <c r="E631" s="7"/>
      <c r="F631" s="7"/>
      <c r="G631" s="7"/>
    </row>
    <row r="632" spans="3:7" ht="14.25" customHeight="1">
      <c r="C632" s="7"/>
      <c r="D632" s="7"/>
      <c r="E632" s="7"/>
      <c r="F632" s="7"/>
      <c r="G632" s="7"/>
    </row>
    <row r="633" spans="3:7" ht="14.25" customHeight="1">
      <c r="C633" s="7"/>
      <c r="D633" s="7"/>
      <c r="E633" s="7"/>
      <c r="F633" s="7"/>
      <c r="G633" s="7"/>
    </row>
    <row r="634" spans="3:7" ht="14.25" customHeight="1">
      <c r="C634" s="7"/>
      <c r="D634" s="7"/>
      <c r="E634" s="7"/>
      <c r="F634" s="7"/>
      <c r="G634" s="7"/>
    </row>
    <row r="635" spans="3:7" ht="14.25" customHeight="1">
      <c r="C635" s="7"/>
      <c r="D635" s="7"/>
      <c r="E635" s="7"/>
      <c r="F635" s="7"/>
      <c r="G635" s="7"/>
    </row>
    <row r="636" spans="3:7" ht="14.25" customHeight="1">
      <c r="C636" s="7"/>
      <c r="D636" s="7"/>
      <c r="E636" s="7"/>
      <c r="F636" s="7"/>
      <c r="G636" s="7"/>
    </row>
    <row r="637" spans="3:7" ht="14.25" customHeight="1">
      <c r="C637" s="7"/>
      <c r="D637" s="7"/>
      <c r="E637" s="7"/>
      <c r="F637" s="7"/>
      <c r="G637" s="7"/>
    </row>
    <row r="638" spans="3:7" ht="14.25" customHeight="1">
      <c r="C638" s="7"/>
      <c r="D638" s="7"/>
      <c r="E638" s="7"/>
      <c r="F638" s="7"/>
      <c r="G638" s="7"/>
    </row>
    <row r="639" spans="3:7" ht="14.25" customHeight="1">
      <c r="C639" s="7"/>
      <c r="D639" s="7"/>
      <c r="E639" s="7"/>
      <c r="F639" s="7"/>
      <c r="G639" s="7"/>
    </row>
    <row r="640" spans="3:7" ht="14.25" customHeight="1">
      <c r="C640" s="7"/>
      <c r="D640" s="7"/>
      <c r="E640" s="7"/>
      <c r="F640" s="7"/>
      <c r="G640" s="7"/>
    </row>
    <row r="641" spans="3:7" ht="14.25" customHeight="1">
      <c r="C641" s="7"/>
      <c r="D641" s="7"/>
      <c r="E641" s="7"/>
      <c r="F641" s="7"/>
      <c r="G641" s="7"/>
    </row>
    <row r="642" spans="3:7" ht="14.25" customHeight="1">
      <c r="C642" s="7"/>
      <c r="D642" s="7"/>
      <c r="E642" s="7"/>
      <c r="F642" s="7"/>
      <c r="G642" s="7"/>
    </row>
    <row r="643" spans="3:7" ht="14.25" customHeight="1">
      <c r="C643" s="7"/>
      <c r="D643" s="7"/>
      <c r="E643" s="7"/>
      <c r="F643" s="7"/>
      <c r="G643" s="7"/>
    </row>
    <row r="644" spans="3:7" ht="14.25" customHeight="1">
      <c r="C644" s="7"/>
      <c r="D644" s="7"/>
      <c r="E644" s="7"/>
      <c r="F644" s="7"/>
      <c r="G644" s="7"/>
    </row>
    <row r="645" spans="3:7" ht="14.25" customHeight="1">
      <c r="C645" s="7"/>
      <c r="D645" s="7"/>
      <c r="E645" s="7"/>
      <c r="F645" s="7"/>
      <c r="G645" s="7"/>
    </row>
    <row r="646" spans="3:7" ht="14.25" customHeight="1">
      <c r="C646" s="7"/>
      <c r="D646" s="7"/>
      <c r="E646" s="7"/>
      <c r="F646" s="7"/>
      <c r="G646" s="7"/>
    </row>
    <row r="647" spans="3:7" ht="14.25" customHeight="1">
      <c r="C647" s="7"/>
      <c r="D647" s="7"/>
      <c r="E647" s="7"/>
      <c r="F647" s="7"/>
      <c r="G647" s="7"/>
    </row>
    <row r="648" spans="3:7" ht="14.25" customHeight="1">
      <c r="C648" s="7"/>
      <c r="D648" s="7"/>
      <c r="E648" s="7"/>
      <c r="F648" s="7"/>
      <c r="G648" s="7"/>
    </row>
    <row r="649" spans="3:7" ht="14.25" customHeight="1">
      <c r="C649" s="7"/>
      <c r="D649" s="7"/>
      <c r="E649" s="7"/>
      <c r="F649" s="7"/>
      <c r="G649" s="7"/>
    </row>
    <row r="650" spans="3:7" ht="14.25" customHeight="1">
      <c r="C650" s="7"/>
      <c r="D650" s="7"/>
      <c r="E650" s="7"/>
      <c r="F650" s="7"/>
      <c r="G650" s="7"/>
    </row>
    <row r="651" spans="3:7" ht="14.25" customHeight="1">
      <c r="C651" s="7"/>
      <c r="D651" s="7"/>
      <c r="E651" s="7"/>
      <c r="F651" s="7"/>
      <c r="G651" s="7"/>
    </row>
    <row r="652" spans="3:7" ht="14.25" customHeight="1">
      <c r="C652" s="7"/>
      <c r="D652" s="7"/>
      <c r="E652" s="7"/>
      <c r="F652" s="7"/>
      <c r="G652" s="7"/>
    </row>
    <row r="653" spans="3:7" ht="14.25" customHeight="1">
      <c r="C653" s="7"/>
      <c r="D653" s="7"/>
      <c r="E653" s="7"/>
      <c r="F653" s="7"/>
      <c r="G653" s="7"/>
    </row>
    <row r="654" spans="3:7" ht="14.25" customHeight="1">
      <c r="C654" s="7"/>
      <c r="D654" s="7"/>
      <c r="E654" s="7"/>
      <c r="F654" s="7"/>
      <c r="G654" s="7"/>
    </row>
    <row r="655" spans="3:7" ht="14.25" customHeight="1">
      <c r="C655" s="7"/>
      <c r="D655" s="7"/>
      <c r="E655" s="7"/>
      <c r="F655" s="7"/>
      <c r="G655" s="7"/>
    </row>
    <row r="656" spans="3:7" ht="14.25" customHeight="1">
      <c r="C656" s="7"/>
      <c r="D656" s="7"/>
      <c r="E656" s="7"/>
      <c r="F656" s="7"/>
      <c r="G656" s="7"/>
    </row>
    <row r="657" spans="3:7" ht="14.25" customHeight="1">
      <c r="C657" s="7"/>
      <c r="D657" s="7"/>
      <c r="E657" s="7"/>
      <c r="F657" s="7"/>
      <c r="G657" s="7"/>
    </row>
    <row r="658" spans="3:7" ht="14.25" customHeight="1">
      <c r="C658" s="7"/>
      <c r="D658" s="7"/>
      <c r="E658" s="7"/>
      <c r="F658" s="7"/>
      <c r="G658" s="7"/>
    </row>
    <row r="659" spans="3:7" ht="14.25" customHeight="1">
      <c r="C659" s="7"/>
      <c r="D659" s="7"/>
      <c r="E659" s="7"/>
      <c r="F659" s="7"/>
      <c r="G659" s="7"/>
    </row>
    <row r="660" spans="3:7" ht="14.25" customHeight="1">
      <c r="C660" s="7"/>
      <c r="D660" s="7"/>
      <c r="E660" s="7"/>
      <c r="F660" s="7"/>
      <c r="G660" s="7"/>
    </row>
    <row r="661" spans="3:7" ht="14.25" customHeight="1">
      <c r="C661" s="7"/>
      <c r="D661" s="7"/>
      <c r="E661" s="7"/>
      <c r="F661" s="7"/>
      <c r="G661" s="7"/>
    </row>
    <row r="662" spans="3:7" ht="14.25" customHeight="1">
      <c r="C662" s="7"/>
      <c r="D662" s="7"/>
      <c r="E662" s="7"/>
      <c r="F662" s="7"/>
      <c r="G662" s="7"/>
    </row>
    <row r="663" spans="3:7" ht="14.25" customHeight="1">
      <c r="C663" s="7"/>
      <c r="D663" s="7"/>
      <c r="E663" s="7"/>
      <c r="F663" s="7"/>
      <c r="G663" s="7"/>
    </row>
    <row r="664" spans="3:7" ht="14.25" customHeight="1">
      <c r="C664" s="7"/>
      <c r="D664" s="7"/>
      <c r="E664" s="7"/>
      <c r="F664" s="7"/>
      <c r="G664" s="7"/>
    </row>
    <row r="665" spans="3:7" ht="14.25" customHeight="1">
      <c r="C665" s="7"/>
      <c r="D665" s="7"/>
      <c r="E665" s="7"/>
      <c r="F665" s="7"/>
      <c r="G665" s="7"/>
    </row>
    <row r="666" spans="3:7" ht="14.25" customHeight="1">
      <c r="C666" s="7"/>
      <c r="D666" s="7"/>
      <c r="E666" s="7"/>
      <c r="F666" s="7"/>
      <c r="G666" s="7"/>
    </row>
    <row r="667" spans="3:7" ht="14.25" customHeight="1">
      <c r="C667" s="7"/>
      <c r="D667" s="7"/>
      <c r="E667" s="7"/>
      <c r="F667" s="7"/>
      <c r="G667" s="7"/>
    </row>
    <row r="668" spans="3:7" ht="14.25" customHeight="1">
      <c r="C668" s="7"/>
      <c r="D668" s="7"/>
      <c r="E668" s="7"/>
      <c r="F668" s="7"/>
      <c r="G668" s="7"/>
    </row>
    <row r="669" spans="3:7" ht="14.25" customHeight="1">
      <c r="C669" s="7"/>
      <c r="D669" s="7"/>
      <c r="E669" s="7"/>
      <c r="F669" s="7"/>
      <c r="G669" s="7"/>
    </row>
    <row r="670" spans="3:7" ht="14.25" customHeight="1">
      <c r="C670" s="7"/>
      <c r="D670" s="7"/>
      <c r="E670" s="7"/>
      <c r="F670" s="7"/>
      <c r="G670" s="7"/>
    </row>
    <row r="671" spans="3:7" ht="14.25" customHeight="1">
      <c r="C671" s="7"/>
      <c r="D671" s="7"/>
      <c r="E671" s="7"/>
      <c r="F671" s="7"/>
      <c r="G671" s="7"/>
    </row>
    <row r="672" spans="3:7" ht="14.25" customHeight="1">
      <c r="C672" s="7"/>
      <c r="D672" s="7"/>
      <c r="E672" s="7"/>
      <c r="F672" s="7"/>
      <c r="G672" s="7"/>
    </row>
    <row r="673" spans="3:7" ht="14.25" customHeight="1">
      <c r="C673" s="7"/>
      <c r="D673" s="7"/>
      <c r="E673" s="7"/>
      <c r="F673" s="7"/>
      <c r="G673" s="7"/>
    </row>
    <row r="674" spans="3:7" ht="14.25" customHeight="1">
      <c r="C674" s="7"/>
      <c r="D674" s="7"/>
      <c r="E674" s="7"/>
      <c r="F674" s="7"/>
      <c r="G674" s="7"/>
    </row>
    <row r="675" spans="3:7" ht="14.25" customHeight="1">
      <c r="C675" s="7"/>
      <c r="D675" s="7"/>
      <c r="E675" s="7"/>
      <c r="F675" s="7"/>
      <c r="G675" s="7"/>
    </row>
    <row r="676" spans="3:7" ht="14.25" customHeight="1">
      <c r="C676" s="7"/>
      <c r="D676" s="7"/>
      <c r="E676" s="7"/>
      <c r="F676" s="7"/>
      <c r="G676" s="7"/>
    </row>
    <row r="677" spans="3:7" ht="14.25" customHeight="1">
      <c r="C677" s="7"/>
      <c r="D677" s="7"/>
      <c r="E677" s="7"/>
      <c r="F677" s="7"/>
      <c r="G677" s="7"/>
    </row>
    <row r="678" spans="3:7" ht="14.25" customHeight="1">
      <c r="C678" s="7"/>
      <c r="D678" s="7"/>
      <c r="E678" s="7"/>
      <c r="F678" s="7"/>
      <c r="G678" s="7"/>
    </row>
    <row r="679" spans="3:7" ht="14.25" customHeight="1">
      <c r="C679" s="7"/>
      <c r="D679" s="7"/>
      <c r="E679" s="7"/>
      <c r="F679" s="7"/>
      <c r="G679" s="7"/>
    </row>
    <row r="680" spans="3:7" ht="14.25" customHeight="1">
      <c r="C680" s="7"/>
      <c r="D680" s="7"/>
      <c r="E680" s="7"/>
      <c r="F680" s="7"/>
      <c r="G680" s="7"/>
    </row>
    <row r="681" spans="3:7" ht="14.25" customHeight="1">
      <c r="C681" s="7"/>
      <c r="D681" s="7"/>
      <c r="E681" s="7"/>
      <c r="F681" s="7"/>
      <c r="G681" s="7"/>
    </row>
    <row r="682" spans="3:7" ht="14.25" customHeight="1">
      <c r="C682" s="7"/>
      <c r="D682" s="7"/>
      <c r="E682" s="7"/>
      <c r="F682" s="7"/>
      <c r="G682" s="7"/>
    </row>
    <row r="683" spans="3:7" ht="14.25" customHeight="1">
      <c r="C683" s="7"/>
      <c r="D683" s="7"/>
      <c r="E683" s="7"/>
      <c r="F683" s="7"/>
      <c r="G683" s="7"/>
    </row>
    <row r="684" spans="3:7" ht="14.25" customHeight="1">
      <c r="C684" s="7"/>
      <c r="D684" s="7"/>
      <c r="E684" s="7"/>
      <c r="F684" s="7"/>
      <c r="G684" s="7"/>
    </row>
    <row r="685" spans="3:7" ht="14.25" customHeight="1">
      <c r="C685" s="7"/>
      <c r="D685" s="7"/>
      <c r="E685" s="7"/>
      <c r="F685" s="7"/>
      <c r="G685" s="7"/>
    </row>
    <row r="686" spans="3:7" ht="14.25" customHeight="1">
      <c r="C686" s="7"/>
      <c r="D686" s="7"/>
      <c r="E686" s="7"/>
      <c r="F686" s="7"/>
      <c r="G686" s="7"/>
    </row>
    <row r="687" spans="3:7" ht="14.25" customHeight="1">
      <c r="C687" s="7"/>
      <c r="D687" s="7"/>
      <c r="E687" s="7"/>
      <c r="F687" s="7"/>
      <c r="G687" s="7"/>
    </row>
    <row r="688" spans="3:7" ht="14.25" customHeight="1">
      <c r="C688" s="7"/>
      <c r="D688" s="7"/>
      <c r="E688" s="7"/>
      <c r="F688" s="7"/>
      <c r="G688" s="7"/>
    </row>
    <row r="689" spans="3:7" ht="14.25" customHeight="1">
      <c r="C689" s="7"/>
      <c r="D689" s="7"/>
      <c r="E689" s="7"/>
      <c r="F689" s="7"/>
      <c r="G689" s="7"/>
    </row>
    <row r="690" spans="3:7" ht="14.25" customHeight="1">
      <c r="C690" s="7"/>
      <c r="D690" s="7"/>
      <c r="E690" s="7"/>
      <c r="F690" s="7"/>
      <c r="G690" s="7"/>
    </row>
    <row r="691" spans="3:7" ht="14.25" customHeight="1">
      <c r="C691" s="7"/>
      <c r="D691" s="7"/>
      <c r="E691" s="7"/>
      <c r="F691" s="7"/>
      <c r="G691" s="7"/>
    </row>
    <row r="692" spans="3:7" ht="14.25" customHeight="1">
      <c r="C692" s="7"/>
      <c r="D692" s="7"/>
      <c r="E692" s="7"/>
      <c r="F692" s="7"/>
      <c r="G692" s="7"/>
    </row>
    <row r="693" spans="3:7" ht="14.25" customHeight="1">
      <c r="C693" s="7"/>
      <c r="D693" s="7"/>
      <c r="E693" s="7"/>
      <c r="F693" s="7"/>
      <c r="G693" s="7"/>
    </row>
    <row r="694" spans="3:7" ht="14.25" customHeight="1">
      <c r="C694" s="7"/>
      <c r="D694" s="7"/>
      <c r="E694" s="7"/>
      <c r="F694" s="7"/>
      <c r="G694" s="7"/>
    </row>
    <row r="695" spans="3:7" ht="14.25" customHeight="1">
      <c r="C695" s="7"/>
      <c r="D695" s="7"/>
      <c r="E695" s="7"/>
      <c r="F695" s="7"/>
      <c r="G695" s="7"/>
    </row>
    <row r="696" spans="3:7" ht="14.25" customHeight="1">
      <c r="C696" s="7"/>
      <c r="D696" s="7"/>
      <c r="E696" s="7"/>
      <c r="F696" s="7"/>
      <c r="G696" s="7"/>
    </row>
    <row r="697" spans="3:7" ht="14.25" customHeight="1">
      <c r="C697" s="7"/>
      <c r="D697" s="7"/>
      <c r="E697" s="7"/>
      <c r="F697" s="7"/>
      <c r="G697" s="7"/>
    </row>
    <row r="698" spans="3:7" ht="14.25" customHeight="1">
      <c r="C698" s="7"/>
      <c r="D698" s="7"/>
      <c r="E698" s="7"/>
      <c r="F698" s="7"/>
      <c r="G698" s="7"/>
    </row>
    <row r="699" spans="3:7" ht="14.25" customHeight="1">
      <c r="C699" s="7"/>
      <c r="D699" s="7"/>
      <c r="E699" s="7"/>
      <c r="F699" s="7"/>
      <c r="G699" s="7"/>
    </row>
    <row r="700" spans="3:7" ht="14.25" customHeight="1">
      <c r="C700" s="7"/>
      <c r="D700" s="7"/>
      <c r="E700" s="7"/>
      <c r="F700" s="7"/>
      <c r="G700" s="7"/>
    </row>
    <row r="701" spans="3:7" ht="14.25" customHeight="1">
      <c r="C701" s="7"/>
      <c r="D701" s="7"/>
      <c r="E701" s="7"/>
      <c r="F701" s="7"/>
      <c r="G701" s="7"/>
    </row>
    <row r="702" spans="3:7" ht="14.25" customHeight="1">
      <c r="C702" s="7"/>
      <c r="D702" s="7"/>
      <c r="E702" s="7"/>
      <c r="F702" s="7"/>
      <c r="G702" s="7"/>
    </row>
    <row r="703" spans="3:7" ht="14.25" customHeight="1">
      <c r="C703" s="7"/>
      <c r="D703" s="7"/>
      <c r="E703" s="7"/>
      <c r="F703" s="7"/>
      <c r="G703" s="7"/>
    </row>
    <row r="704" spans="3:7" ht="14.25" customHeight="1">
      <c r="C704" s="7"/>
      <c r="D704" s="7"/>
      <c r="E704" s="7"/>
      <c r="F704" s="7"/>
      <c r="G704" s="7"/>
    </row>
    <row r="705" spans="3:7" ht="14.25" customHeight="1">
      <c r="C705" s="7"/>
      <c r="D705" s="7"/>
      <c r="E705" s="7"/>
      <c r="F705" s="7"/>
      <c r="G705" s="7"/>
    </row>
    <row r="706" spans="3:7" ht="14.25" customHeight="1">
      <c r="C706" s="7"/>
      <c r="D706" s="7"/>
      <c r="E706" s="7"/>
      <c r="F706" s="7"/>
      <c r="G706" s="7"/>
    </row>
    <row r="707" spans="3:7" ht="14.25" customHeight="1">
      <c r="C707" s="7"/>
      <c r="D707" s="7"/>
      <c r="E707" s="7"/>
      <c r="F707" s="7"/>
      <c r="G707" s="7"/>
    </row>
    <row r="708" spans="3:7" ht="14.25" customHeight="1">
      <c r="C708" s="7"/>
      <c r="D708" s="7"/>
      <c r="E708" s="7"/>
      <c r="F708" s="7"/>
      <c r="G708" s="7"/>
    </row>
    <row r="709" spans="3:7" ht="14.25" customHeight="1">
      <c r="C709" s="7"/>
      <c r="D709" s="7"/>
      <c r="E709" s="7"/>
      <c r="F709" s="7"/>
      <c r="G709" s="7"/>
    </row>
    <row r="710" spans="3:7" ht="14.25" customHeight="1">
      <c r="C710" s="7"/>
      <c r="D710" s="7"/>
      <c r="E710" s="7"/>
      <c r="F710" s="7"/>
      <c r="G710" s="7"/>
    </row>
    <row r="711" spans="3:7" ht="14.25" customHeight="1">
      <c r="C711" s="7"/>
      <c r="D711" s="7"/>
      <c r="E711" s="7"/>
      <c r="F711" s="7"/>
      <c r="G711" s="7"/>
    </row>
    <row r="712" spans="3:7" ht="14.25" customHeight="1">
      <c r="C712" s="7"/>
      <c r="D712" s="7"/>
      <c r="E712" s="7"/>
      <c r="F712" s="7"/>
      <c r="G712" s="7"/>
    </row>
    <row r="713" spans="3:7" ht="14.25" customHeight="1">
      <c r="C713" s="7"/>
      <c r="D713" s="7"/>
      <c r="E713" s="7"/>
      <c r="F713" s="7"/>
      <c r="G713" s="7"/>
    </row>
    <row r="714" spans="3:7" ht="14.25" customHeight="1">
      <c r="C714" s="7"/>
      <c r="D714" s="7"/>
      <c r="E714" s="7"/>
      <c r="F714" s="7"/>
      <c r="G714" s="7"/>
    </row>
    <row r="715" spans="3:7" ht="14.25" customHeight="1">
      <c r="C715" s="7"/>
      <c r="D715" s="7"/>
      <c r="E715" s="7"/>
      <c r="F715" s="7"/>
      <c r="G715" s="7"/>
    </row>
    <row r="716" spans="3:7" ht="14.25" customHeight="1">
      <c r="C716" s="7"/>
      <c r="D716" s="7"/>
      <c r="E716" s="7"/>
      <c r="F716" s="7"/>
      <c r="G716" s="7"/>
    </row>
    <row r="717" spans="3:7" ht="14.25" customHeight="1">
      <c r="C717" s="7"/>
      <c r="D717" s="7"/>
      <c r="E717" s="7"/>
      <c r="F717" s="7"/>
      <c r="G717" s="7"/>
    </row>
    <row r="718" spans="3:7" ht="14.25" customHeight="1">
      <c r="C718" s="7"/>
      <c r="D718" s="7"/>
      <c r="E718" s="7"/>
      <c r="F718" s="7"/>
      <c r="G718" s="7"/>
    </row>
    <row r="719" spans="3:7" ht="14.25" customHeight="1">
      <c r="C719" s="7"/>
      <c r="D719" s="7"/>
      <c r="E719" s="7"/>
      <c r="F719" s="7"/>
      <c r="G719" s="7"/>
    </row>
    <row r="720" spans="3:7" ht="14.25" customHeight="1">
      <c r="C720" s="7"/>
      <c r="D720" s="7"/>
      <c r="E720" s="7"/>
      <c r="F720" s="7"/>
      <c r="G720" s="7"/>
    </row>
    <row r="721" spans="3:7" ht="14.25" customHeight="1">
      <c r="C721" s="7"/>
      <c r="D721" s="7"/>
      <c r="E721" s="7"/>
      <c r="F721" s="7"/>
      <c r="G721" s="7"/>
    </row>
    <row r="722" spans="3:7" ht="14.25" customHeight="1">
      <c r="C722" s="7"/>
      <c r="D722" s="7"/>
      <c r="E722" s="7"/>
      <c r="F722" s="7"/>
      <c r="G722" s="7"/>
    </row>
    <row r="723" spans="3:7" ht="14.25" customHeight="1">
      <c r="C723" s="7"/>
      <c r="D723" s="7"/>
      <c r="E723" s="7"/>
      <c r="F723" s="7"/>
      <c r="G723" s="7"/>
    </row>
    <row r="724" spans="3:7" ht="14.25" customHeight="1">
      <c r="C724" s="7"/>
      <c r="D724" s="7"/>
      <c r="E724" s="7"/>
      <c r="F724" s="7"/>
      <c r="G724" s="7"/>
    </row>
    <row r="725" spans="3:7" ht="14.25" customHeight="1">
      <c r="C725" s="7"/>
      <c r="D725" s="7"/>
      <c r="E725" s="7"/>
      <c r="F725" s="7"/>
      <c r="G725" s="7"/>
    </row>
    <row r="726" spans="3:7" ht="14.25" customHeight="1">
      <c r="C726" s="7"/>
      <c r="D726" s="7"/>
      <c r="E726" s="7"/>
      <c r="F726" s="7"/>
      <c r="G726" s="7"/>
    </row>
    <row r="727" spans="3:7" ht="14.25" customHeight="1">
      <c r="C727" s="7"/>
      <c r="D727" s="7"/>
      <c r="E727" s="7"/>
      <c r="F727" s="7"/>
      <c r="G727" s="7"/>
    </row>
    <row r="728" spans="3:7" ht="14.25" customHeight="1">
      <c r="C728" s="7"/>
      <c r="D728" s="7"/>
      <c r="E728" s="7"/>
      <c r="F728" s="7"/>
      <c r="G728" s="7"/>
    </row>
    <row r="729" spans="3:7" ht="14.25" customHeight="1">
      <c r="C729" s="7"/>
      <c r="D729" s="7"/>
      <c r="E729" s="7"/>
      <c r="F729" s="7"/>
      <c r="G729" s="7"/>
    </row>
    <row r="730" spans="3:7" ht="14.25" customHeight="1">
      <c r="C730" s="7"/>
      <c r="D730" s="7"/>
      <c r="E730" s="7"/>
      <c r="F730" s="7"/>
      <c r="G730" s="7"/>
    </row>
    <row r="731" spans="3:7" ht="14.25" customHeight="1">
      <c r="C731" s="7"/>
      <c r="D731" s="7"/>
      <c r="E731" s="7"/>
      <c r="F731" s="7"/>
      <c r="G731" s="7"/>
    </row>
    <row r="732" spans="3:7" ht="14.25" customHeight="1">
      <c r="C732" s="7"/>
      <c r="D732" s="7"/>
      <c r="E732" s="7"/>
      <c r="F732" s="7"/>
      <c r="G732" s="7"/>
    </row>
    <row r="733" spans="3:7" ht="14.25" customHeight="1">
      <c r="C733" s="7"/>
      <c r="D733" s="7"/>
      <c r="E733" s="7"/>
      <c r="F733" s="7"/>
      <c r="G733" s="7"/>
    </row>
    <row r="734" spans="3:7" ht="14.25" customHeight="1">
      <c r="C734" s="7"/>
      <c r="D734" s="7"/>
      <c r="E734" s="7"/>
      <c r="F734" s="7"/>
      <c r="G734" s="7"/>
    </row>
    <row r="735" spans="3:7" ht="14.25" customHeight="1">
      <c r="C735" s="7"/>
      <c r="D735" s="7"/>
      <c r="E735" s="7"/>
      <c r="F735" s="7"/>
      <c r="G735" s="7"/>
    </row>
    <row r="736" spans="3:7" ht="14.25" customHeight="1">
      <c r="C736" s="7"/>
      <c r="D736" s="7"/>
      <c r="E736" s="7"/>
      <c r="F736" s="7"/>
      <c r="G736" s="7"/>
    </row>
    <row r="737" spans="3:7" ht="14.25" customHeight="1">
      <c r="C737" s="7"/>
      <c r="D737" s="7"/>
      <c r="E737" s="7"/>
      <c r="F737" s="7"/>
      <c r="G737" s="7"/>
    </row>
    <row r="738" spans="3:7" ht="14.25" customHeight="1">
      <c r="C738" s="7"/>
      <c r="D738" s="7"/>
      <c r="E738" s="7"/>
      <c r="F738" s="7"/>
      <c r="G738" s="7"/>
    </row>
    <row r="739" spans="3:7" ht="14.25" customHeight="1">
      <c r="C739" s="7"/>
      <c r="D739" s="7"/>
      <c r="E739" s="7"/>
      <c r="F739" s="7"/>
      <c r="G739" s="7"/>
    </row>
    <row r="740" spans="3:7" ht="14.25" customHeight="1">
      <c r="C740" s="7"/>
      <c r="D740" s="7"/>
      <c r="E740" s="7"/>
      <c r="F740" s="7"/>
      <c r="G740" s="7"/>
    </row>
    <row r="741" spans="3:7" ht="14.25" customHeight="1">
      <c r="C741" s="7"/>
      <c r="D741" s="7"/>
      <c r="E741" s="7"/>
      <c r="F741" s="7"/>
      <c r="G741" s="7"/>
    </row>
    <row r="742" spans="3:7" ht="14.25" customHeight="1">
      <c r="C742" s="7"/>
      <c r="D742" s="7"/>
      <c r="E742" s="7"/>
      <c r="F742" s="7"/>
      <c r="G742" s="7"/>
    </row>
    <row r="743" spans="3:7" ht="14.25" customHeight="1">
      <c r="C743" s="7"/>
      <c r="D743" s="7"/>
      <c r="E743" s="7"/>
      <c r="F743" s="7"/>
      <c r="G743" s="7"/>
    </row>
    <row r="744" spans="3:7" ht="14.25" customHeight="1">
      <c r="C744" s="7"/>
      <c r="D744" s="7"/>
      <c r="E744" s="7"/>
      <c r="F744" s="7"/>
      <c r="G744" s="7"/>
    </row>
    <row r="745" spans="3:7" ht="14.25" customHeight="1">
      <c r="C745" s="7"/>
      <c r="D745" s="7"/>
      <c r="E745" s="7"/>
      <c r="F745" s="7"/>
      <c r="G745" s="7"/>
    </row>
    <row r="746" spans="3:7" ht="14.25" customHeight="1">
      <c r="C746" s="7"/>
      <c r="D746" s="7"/>
      <c r="E746" s="7"/>
      <c r="F746" s="7"/>
      <c r="G746" s="7"/>
    </row>
    <row r="747" spans="3:7" ht="14.25" customHeight="1">
      <c r="C747" s="7"/>
      <c r="D747" s="7"/>
      <c r="E747" s="7"/>
      <c r="F747" s="7"/>
      <c r="G747" s="7"/>
    </row>
    <row r="748" spans="3:7" ht="14.25" customHeight="1">
      <c r="C748" s="7"/>
      <c r="D748" s="7"/>
      <c r="E748" s="7"/>
      <c r="F748" s="7"/>
      <c r="G748" s="7"/>
    </row>
    <row r="749" spans="3:7" ht="14.25" customHeight="1">
      <c r="C749" s="7"/>
      <c r="D749" s="7"/>
      <c r="E749" s="7"/>
      <c r="F749" s="7"/>
      <c r="G749" s="7"/>
    </row>
    <row r="750" spans="3:7" ht="14.25" customHeight="1">
      <c r="C750" s="7"/>
      <c r="D750" s="7"/>
      <c r="E750" s="7"/>
      <c r="F750" s="7"/>
      <c r="G750" s="7"/>
    </row>
    <row r="751" spans="3:7" ht="14.25" customHeight="1">
      <c r="C751" s="7"/>
      <c r="D751" s="7"/>
      <c r="E751" s="7"/>
      <c r="F751" s="7"/>
      <c r="G751" s="7"/>
    </row>
    <row r="752" spans="3:7" ht="14.25" customHeight="1">
      <c r="C752" s="7"/>
      <c r="D752" s="7"/>
      <c r="E752" s="7"/>
      <c r="F752" s="7"/>
      <c r="G752" s="7"/>
    </row>
    <row r="753" spans="3:7" ht="14.25" customHeight="1">
      <c r="C753" s="7"/>
      <c r="D753" s="7"/>
      <c r="E753" s="7"/>
      <c r="F753" s="7"/>
      <c r="G753" s="7"/>
    </row>
    <row r="754" spans="3:7" ht="14.25" customHeight="1">
      <c r="C754" s="7"/>
      <c r="D754" s="7"/>
      <c r="E754" s="7"/>
      <c r="F754" s="7"/>
      <c r="G754" s="7"/>
    </row>
    <row r="755" spans="3:7" ht="14.25" customHeight="1">
      <c r="C755" s="7"/>
      <c r="D755" s="7"/>
      <c r="E755" s="7"/>
      <c r="F755" s="7"/>
      <c r="G755" s="7"/>
    </row>
    <row r="756" spans="3:7" ht="14.25" customHeight="1">
      <c r="C756" s="7"/>
      <c r="D756" s="7"/>
      <c r="E756" s="7"/>
      <c r="F756" s="7"/>
      <c r="G756" s="7"/>
    </row>
    <row r="757" spans="3:7" ht="14.25" customHeight="1">
      <c r="C757" s="7"/>
      <c r="D757" s="7"/>
      <c r="E757" s="7"/>
      <c r="F757" s="7"/>
      <c r="G757" s="7"/>
    </row>
    <row r="758" spans="3:7" ht="14.25" customHeight="1">
      <c r="C758" s="7"/>
      <c r="D758" s="7"/>
      <c r="E758" s="7"/>
      <c r="F758" s="7"/>
      <c r="G758" s="7"/>
    </row>
    <row r="759" spans="3:7" ht="14.25" customHeight="1">
      <c r="C759" s="7"/>
      <c r="D759" s="7"/>
      <c r="E759" s="7"/>
      <c r="F759" s="7"/>
      <c r="G759" s="7"/>
    </row>
    <row r="760" spans="3:7" ht="14.25" customHeight="1">
      <c r="C760" s="7"/>
      <c r="D760" s="7"/>
      <c r="E760" s="7"/>
      <c r="F760" s="7"/>
      <c r="G760" s="7"/>
    </row>
    <row r="761" spans="3:7" ht="14.25" customHeight="1">
      <c r="C761" s="7"/>
      <c r="D761" s="7"/>
      <c r="E761" s="7"/>
      <c r="F761" s="7"/>
      <c r="G761" s="7"/>
    </row>
    <row r="762" spans="3:7" ht="14.25" customHeight="1">
      <c r="C762" s="7"/>
      <c r="D762" s="7"/>
      <c r="E762" s="7"/>
      <c r="F762" s="7"/>
      <c r="G762" s="7"/>
    </row>
    <row r="763" spans="3:7" ht="14.25" customHeight="1">
      <c r="C763" s="7"/>
      <c r="D763" s="7"/>
      <c r="E763" s="7"/>
      <c r="F763" s="7"/>
      <c r="G763" s="7"/>
    </row>
    <row r="764" spans="3:7" ht="14.25" customHeight="1">
      <c r="C764" s="7"/>
      <c r="D764" s="7"/>
      <c r="E764" s="7"/>
      <c r="F764" s="7"/>
      <c r="G764" s="7"/>
    </row>
    <row r="765" spans="3:7" ht="14.25" customHeight="1">
      <c r="C765" s="7"/>
      <c r="D765" s="7"/>
      <c r="E765" s="7"/>
      <c r="F765" s="7"/>
      <c r="G765" s="7"/>
    </row>
    <row r="766" spans="3:7" ht="14.25" customHeight="1">
      <c r="C766" s="7"/>
      <c r="D766" s="7"/>
      <c r="E766" s="7"/>
      <c r="F766" s="7"/>
      <c r="G766" s="7"/>
    </row>
    <row r="767" spans="3:7" ht="14.25" customHeight="1">
      <c r="C767" s="7"/>
      <c r="D767" s="7"/>
      <c r="E767" s="7"/>
      <c r="F767" s="7"/>
      <c r="G767" s="7"/>
    </row>
    <row r="768" spans="3:7" ht="14.25" customHeight="1">
      <c r="C768" s="7"/>
      <c r="D768" s="7"/>
      <c r="E768" s="7"/>
      <c r="F768" s="7"/>
      <c r="G768" s="7"/>
    </row>
    <row r="769" spans="3:7" ht="14.25" customHeight="1">
      <c r="C769" s="7"/>
      <c r="D769" s="7"/>
      <c r="E769" s="7"/>
      <c r="F769" s="7"/>
      <c r="G769" s="7"/>
    </row>
    <row r="770" spans="3:7" ht="14.25" customHeight="1">
      <c r="C770" s="7"/>
      <c r="D770" s="7"/>
      <c r="E770" s="7"/>
      <c r="F770" s="7"/>
      <c r="G770" s="7"/>
    </row>
    <row r="771" spans="3:7" ht="14.25" customHeight="1">
      <c r="C771" s="7"/>
      <c r="D771" s="7"/>
      <c r="E771" s="7"/>
      <c r="F771" s="7"/>
      <c r="G771" s="7"/>
    </row>
    <row r="772" spans="3:7" ht="14.25" customHeight="1">
      <c r="C772" s="7"/>
      <c r="D772" s="7"/>
      <c r="E772" s="7"/>
      <c r="F772" s="7"/>
      <c r="G772" s="7"/>
    </row>
    <row r="773" spans="3:7" ht="14.25" customHeight="1">
      <c r="C773" s="7"/>
      <c r="D773" s="7"/>
      <c r="E773" s="7"/>
      <c r="F773" s="7"/>
      <c r="G773" s="7"/>
    </row>
    <row r="774" spans="3:7" ht="14.25" customHeight="1">
      <c r="C774" s="7"/>
      <c r="D774" s="7"/>
      <c r="E774" s="7"/>
      <c r="F774" s="7"/>
      <c r="G774" s="7"/>
    </row>
    <row r="775" spans="3:7" ht="14.25" customHeight="1">
      <c r="C775" s="7"/>
      <c r="D775" s="7"/>
      <c r="E775" s="7"/>
      <c r="F775" s="7"/>
      <c r="G775" s="7"/>
    </row>
    <row r="776" spans="3:7" ht="14.25" customHeight="1">
      <c r="C776" s="7"/>
      <c r="D776" s="7"/>
      <c r="E776" s="7"/>
      <c r="F776" s="7"/>
      <c r="G776" s="7"/>
    </row>
    <row r="777" spans="3:7" ht="14.25" customHeight="1">
      <c r="C777" s="7"/>
      <c r="D777" s="7"/>
      <c r="E777" s="7"/>
      <c r="F777" s="7"/>
      <c r="G777" s="7"/>
    </row>
    <row r="778" spans="3:7" ht="14.25" customHeight="1">
      <c r="C778" s="7"/>
      <c r="D778" s="7"/>
      <c r="E778" s="7"/>
      <c r="F778" s="7"/>
      <c r="G778" s="7"/>
    </row>
    <row r="779" spans="3:7" ht="14.25" customHeight="1">
      <c r="C779" s="7"/>
      <c r="D779" s="7"/>
      <c r="E779" s="7"/>
      <c r="F779" s="7"/>
      <c r="G779" s="7"/>
    </row>
    <row r="780" spans="3:7" ht="14.25" customHeight="1">
      <c r="C780" s="7"/>
      <c r="D780" s="7"/>
      <c r="E780" s="7"/>
      <c r="F780" s="7"/>
      <c r="G780" s="7"/>
    </row>
    <row r="781" spans="3:7" ht="14.25" customHeight="1">
      <c r="C781" s="7"/>
      <c r="D781" s="7"/>
      <c r="E781" s="7"/>
      <c r="F781" s="7"/>
      <c r="G781" s="7"/>
    </row>
    <row r="782" spans="3:7" ht="14.25" customHeight="1">
      <c r="C782" s="7"/>
      <c r="D782" s="7"/>
      <c r="E782" s="7"/>
      <c r="F782" s="7"/>
      <c r="G782" s="7"/>
    </row>
    <row r="783" spans="3:7" ht="14.25" customHeight="1">
      <c r="C783" s="7"/>
      <c r="D783" s="7"/>
      <c r="E783" s="7"/>
      <c r="F783" s="7"/>
      <c r="G783" s="7"/>
    </row>
    <row r="784" spans="3:7" ht="14.25" customHeight="1">
      <c r="C784" s="7"/>
      <c r="D784" s="7"/>
      <c r="E784" s="7"/>
      <c r="F784" s="7"/>
      <c r="G784" s="7"/>
    </row>
    <row r="785" spans="3:7" ht="14.25" customHeight="1">
      <c r="C785" s="7"/>
      <c r="D785" s="7"/>
      <c r="E785" s="7"/>
      <c r="F785" s="7"/>
      <c r="G785" s="7"/>
    </row>
    <row r="786" spans="3:7" ht="14.25" customHeight="1">
      <c r="C786" s="7"/>
      <c r="D786" s="7"/>
      <c r="E786" s="7"/>
      <c r="F786" s="7"/>
      <c r="G786" s="7"/>
    </row>
    <row r="787" spans="3:7" ht="14.25" customHeight="1">
      <c r="C787" s="7"/>
      <c r="D787" s="7"/>
      <c r="E787" s="7"/>
      <c r="F787" s="7"/>
      <c r="G787" s="7"/>
    </row>
    <row r="788" spans="3:7" ht="14.25" customHeight="1">
      <c r="C788" s="7"/>
      <c r="D788" s="7"/>
      <c r="E788" s="7"/>
      <c r="F788" s="7"/>
      <c r="G788" s="7"/>
    </row>
    <row r="789" spans="3:7" ht="14.25" customHeight="1">
      <c r="C789" s="7"/>
      <c r="D789" s="7"/>
      <c r="E789" s="7"/>
      <c r="F789" s="7"/>
      <c r="G789" s="7"/>
    </row>
    <row r="790" spans="3:7" ht="14.25" customHeight="1">
      <c r="C790" s="7"/>
      <c r="D790" s="7"/>
      <c r="E790" s="7"/>
      <c r="F790" s="7"/>
      <c r="G790" s="7"/>
    </row>
    <row r="791" spans="3:7" ht="14.25" customHeight="1">
      <c r="C791" s="7"/>
      <c r="D791" s="7"/>
      <c r="E791" s="7"/>
      <c r="F791" s="7"/>
      <c r="G791" s="7"/>
    </row>
    <row r="792" spans="3:7" ht="14.25" customHeight="1">
      <c r="C792" s="7"/>
      <c r="D792" s="7"/>
      <c r="E792" s="7"/>
      <c r="F792" s="7"/>
      <c r="G792" s="7"/>
    </row>
    <row r="793" spans="3:7" ht="14.25" customHeight="1">
      <c r="C793" s="7"/>
      <c r="D793" s="7"/>
      <c r="E793" s="7"/>
      <c r="F793" s="7"/>
      <c r="G793" s="7"/>
    </row>
    <row r="794" spans="3:7" ht="14.25" customHeight="1">
      <c r="C794" s="7"/>
      <c r="D794" s="7"/>
      <c r="E794" s="7"/>
      <c r="F794" s="7"/>
      <c r="G794" s="7"/>
    </row>
    <row r="795" spans="3:7" ht="14.25" customHeight="1">
      <c r="C795" s="7"/>
      <c r="D795" s="7"/>
      <c r="E795" s="7"/>
      <c r="F795" s="7"/>
      <c r="G795" s="7"/>
    </row>
    <row r="796" spans="3:7" ht="14.25" customHeight="1">
      <c r="C796" s="7"/>
      <c r="D796" s="7"/>
      <c r="E796" s="7"/>
      <c r="F796" s="7"/>
      <c r="G796" s="7"/>
    </row>
    <row r="797" spans="3:7" ht="14.25" customHeight="1">
      <c r="C797" s="7"/>
      <c r="D797" s="7"/>
      <c r="E797" s="7"/>
      <c r="F797" s="7"/>
      <c r="G797" s="7"/>
    </row>
    <row r="798" spans="3:7" ht="14.25" customHeight="1">
      <c r="C798" s="7"/>
      <c r="D798" s="7"/>
      <c r="E798" s="7"/>
      <c r="F798" s="7"/>
      <c r="G798" s="7"/>
    </row>
    <row r="799" spans="3:7" ht="14.25" customHeight="1">
      <c r="C799" s="7"/>
      <c r="D799" s="7"/>
      <c r="E799" s="7"/>
      <c r="F799" s="7"/>
      <c r="G799" s="7"/>
    </row>
    <row r="800" spans="3:7" ht="14.25" customHeight="1">
      <c r="C800" s="7"/>
      <c r="D800" s="7"/>
      <c r="E800" s="7"/>
      <c r="F800" s="7"/>
      <c r="G800" s="7"/>
    </row>
    <row r="801" spans="3:7" ht="14.25" customHeight="1">
      <c r="C801" s="7"/>
      <c r="D801" s="7"/>
      <c r="E801" s="7"/>
      <c r="F801" s="7"/>
      <c r="G801" s="7"/>
    </row>
    <row r="802" spans="3:7" ht="14.25" customHeight="1">
      <c r="C802" s="7"/>
      <c r="D802" s="7"/>
      <c r="E802" s="7"/>
      <c r="F802" s="7"/>
      <c r="G802" s="7"/>
    </row>
    <row r="803" spans="3:7" ht="14.25" customHeight="1">
      <c r="C803" s="7"/>
      <c r="D803" s="7"/>
      <c r="E803" s="7"/>
      <c r="F803" s="7"/>
      <c r="G803" s="7"/>
    </row>
    <row r="804" spans="3:7" ht="14.25" customHeight="1">
      <c r="C804" s="7"/>
      <c r="D804" s="7"/>
      <c r="E804" s="7"/>
      <c r="F804" s="7"/>
      <c r="G804" s="7"/>
    </row>
    <row r="805" spans="3:7" ht="14.25" customHeight="1">
      <c r="C805" s="7"/>
      <c r="D805" s="7"/>
      <c r="E805" s="7"/>
      <c r="F805" s="7"/>
      <c r="G805" s="7"/>
    </row>
    <row r="806" spans="3:7" ht="14.25" customHeight="1">
      <c r="C806" s="7"/>
      <c r="D806" s="7"/>
      <c r="E806" s="7"/>
      <c r="F806" s="7"/>
      <c r="G806" s="7"/>
    </row>
    <row r="807" spans="3:7" ht="14.25" customHeight="1">
      <c r="C807" s="7"/>
      <c r="D807" s="7"/>
      <c r="E807" s="7"/>
      <c r="F807" s="7"/>
      <c r="G807" s="7"/>
    </row>
    <row r="808" spans="3:7" ht="14.25" customHeight="1">
      <c r="C808" s="7"/>
      <c r="D808" s="7"/>
      <c r="E808" s="7"/>
      <c r="F808" s="7"/>
      <c r="G808" s="7"/>
    </row>
    <row r="809" spans="3:7" ht="14.25" customHeight="1">
      <c r="C809" s="7"/>
      <c r="D809" s="7"/>
      <c r="E809" s="7"/>
      <c r="F809" s="7"/>
      <c r="G809" s="7"/>
    </row>
    <row r="810" spans="3:7" ht="14.25" customHeight="1">
      <c r="C810" s="7"/>
      <c r="D810" s="7"/>
      <c r="E810" s="7"/>
      <c r="F810" s="7"/>
      <c r="G810" s="7"/>
    </row>
    <row r="811" spans="3:7" ht="14.25" customHeight="1">
      <c r="C811" s="7"/>
      <c r="D811" s="7"/>
      <c r="E811" s="7"/>
      <c r="F811" s="7"/>
      <c r="G811" s="7"/>
    </row>
    <row r="812" spans="3:7" ht="14.25" customHeight="1">
      <c r="C812" s="7"/>
      <c r="D812" s="7"/>
      <c r="E812" s="7"/>
      <c r="F812" s="7"/>
      <c r="G812" s="7"/>
    </row>
    <row r="813" spans="3:7" ht="14.25" customHeight="1">
      <c r="C813" s="7"/>
      <c r="D813" s="7"/>
      <c r="E813" s="7"/>
      <c r="F813" s="7"/>
      <c r="G813" s="7"/>
    </row>
    <row r="814" spans="3:7" ht="14.25" customHeight="1">
      <c r="C814" s="7"/>
      <c r="D814" s="7"/>
      <c r="E814" s="7"/>
      <c r="F814" s="7"/>
      <c r="G814" s="7"/>
    </row>
    <row r="815" spans="3:7" ht="14.25" customHeight="1">
      <c r="C815" s="7"/>
      <c r="D815" s="7"/>
      <c r="E815" s="7"/>
      <c r="F815" s="7"/>
      <c r="G815" s="7"/>
    </row>
    <row r="816" spans="3:7" ht="14.25" customHeight="1">
      <c r="C816" s="7"/>
      <c r="D816" s="7"/>
      <c r="E816" s="7"/>
      <c r="F816" s="7"/>
      <c r="G816" s="7"/>
    </row>
    <row r="817" spans="3:7" ht="14.25" customHeight="1">
      <c r="C817" s="7"/>
      <c r="D817" s="7"/>
      <c r="E817" s="7"/>
      <c r="F817" s="7"/>
      <c r="G817" s="7"/>
    </row>
    <row r="818" spans="3:7" ht="14.25" customHeight="1">
      <c r="C818" s="7"/>
      <c r="D818" s="7"/>
      <c r="E818" s="7"/>
      <c r="F818" s="7"/>
      <c r="G818" s="7"/>
    </row>
    <row r="819" spans="3:7" ht="14.25" customHeight="1">
      <c r="C819" s="7"/>
      <c r="D819" s="7"/>
      <c r="E819" s="7"/>
      <c r="F819" s="7"/>
      <c r="G819" s="7"/>
    </row>
    <row r="820" spans="3:7" ht="14.25" customHeight="1">
      <c r="C820" s="7"/>
      <c r="D820" s="7"/>
      <c r="E820" s="7"/>
      <c r="F820" s="7"/>
      <c r="G820" s="7"/>
    </row>
    <row r="821" spans="3:7" ht="14.25" customHeight="1">
      <c r="C821" s="7"/>
      <c r="D821" s="7"/>
      <c r="E821" s="7"/>
      <c r="F821" s="7"/>
      <c r="G821" s="7"/>
    </row>
    <row r="822" spans="3:7" ht="14.25" customHeight="1">
      <c r="C822" s="7"/>
      <c r="D822" s="7"/>
      <c r="E822" s="7"/>
      <c r="F822" s="7"/>
      <c r="G822" s="7"/>
    </row>
    <row r="823" spans="3:7" ht="14.25" customHeight="1">
      <c r="C823" s="7"/>
      <c r="D823" s="7"/>
      <c r="E823" s="7"/>
      <c r="F823" s="7"/>
      <c r="G823" s="7"/>
    </row>
    <row r="824" spans="3:7" ht="14.25" customHeight="1">
      <c r="C824" s="7"/>
      <c r="D824" s="7"/>
      <c r="E824" s="7"/>
      <c r="F824" s="7"/>
      <c r="G824" s="7"/>
    </row>
    <row r="825" spans="3:7" ht="14.25" customHeight="1">
      <c r="C825" s="7"/>
      <c r="D825" s="7"/>
      <c r="E825" s="7"/>
      <c r="F825" s="7"/>
      <c r="G825" s="7"/>
    </row>
    <row r="826" spans="3:7" ht="14.25" customHeight="1">
      <c r="C826" s="7"/>
      <c r="D826" s="7"/>
      <c r="E826" s="7"/>
      <c r="F826" s="7"/>
      <c r="G826" s="7"/>
    </row>
    <row r="827" spans="3:7" ht="14.25" customHeight="1">
      <c r="C827" s="7"/>
      <c r="D827" s="7"/>
      <c r="E827" s="7"/>
      <c r="F827" s="7"/>
      <c r="G827" s="7"/>
    </row>
    <row r="828" spans="3:7" ht="14.25" customHeight="1">
      <c r="C828" s="7"/>
      <c r="D828" s="7"/>
      <c r="E828" s="7"/>
      <c r="F828" s="7"/>
      <c r="G828" s="7"/>
    </row>
    <row r="829" spans="3:7" ht="14.25" customHeight="1">
      <c r="C829" s="7"/>
      <c r="D829" s="7"/>
      <c r="E829" s="7"/>
      <c r="F829" s="7"/>
      <c r="G829" s="7"/>
    </row>
    <row r="830" spans="3:7" ht="14.25" customHeight="1">
      <c r="C830" s="7"/>
      <c r="D830" s="7"/>
      <c r="E830" s="7"/>
      <c r="F830" s="7"/>
      <c r="G830" s="7"/>
    </row>
    <row r="831" spans="3:7" ht="14.25" customHeight="1">
      <c r="C831" s="7"/>
      <c r="D831" s="7"/>
      <c r="E831" s="7"/>
      <c r="F831" s="7"/>
      <c r="G831" s="7"/>
    </row>
    <row r="832" spans="3:7" ht="14.25" customHeight="1">
      <c r="C832" s="7"/>
      <c r="D832" s="7"/>
      <c r="E832" s="7"/>
      <c r="F832" s="7"/>
      <c r="G832" s="7"/>
    </row>
    <row r="833" spans="3:7" ht="14.25" customHeight="1">
      <c r="C833" s="7"/>
      <c r="D833" s="7"/>
      <c r="E833" s="7"/>
      <c r="F833" s="7"/>
      <c r="G833" s="7"/>
    </row>
    <row r="834" spans="3:7" ht="14.25" customHeight="1">
      <c r="C834" s="7"/>
      <c r="D834" s="7"/>
      <c r="E834" s="7"/>
      <c r="F834" s="7"/>
      <c r="G834" s="7"/>
    </row>
    <row r="835" spans="3:7" ht="14.25" customHeight="1">
      <c r="C835" s="7"/>
      <c r="D835" s="7"/>
      <c r="E835" s="7"/>
      <c r="F835" s="7"/>
      <c r="G835" s="7"/>
    </row>
    <row r="836" spans="3:7" ht="14.25" customHeight="1">
      <c r="C836" s="7"/>
      <c r="D836" s="7"/>
      <c r="E836" s="7"/>
      <c r="F836" s="7"/>
      <c r="G836" s="7"/>
    </row>
    <row r="837" spans="3:7" ht="14.25" customHeight="1">
      <c r="C837" s="7"/>
      <c r="D837" s="7"/>
      <c r="E837" s="7"/>
      <c r="F837" s="7"/>
      <c r="G837" s="7"/>
    </row>
    <row r="838" spans="3:7" ht="14.25" customHeight="1">
      <c r="C838" s="7"/>
      <c r="D838" s="7"/>
      <c r="E838" s="7"/>
      <c r="F838" s="7"/>
      <c r="G838" s="7"/>
    </row>
    <row r="839" spans="3:7" ht="14.25" customHeight="1">
      <c r="C839" s="7"/>
      <c r="D839" s="7"/>
      <c r="E839" s="7"/>
      <c r="F839" s="7"/>
      <c r="G839" s="7"/>
    </row>
    <row r="840" spans="3:7" ht="14.25" customHeight="1">
      <c r="C840" s="7"/>
      <c r="D840" s="7"/>
      <c r="E840" s="7"/>
      <c r="F840" s="7"/>
      <c r="G840" s="7"/>
    </row>
    <row r="841" spans="3:7" ht="14.25" customHeight="1">
      <c r="C841" s="7"/>
      <c r="D841" s="7"/>
      <c r="E841" s="7"/>
      <c r="F841" s="7"/>
      <c r="G841" s="7"/>
    </row>
    <row r="842" spans="3:7" ht="14.25" customHeight="1">
      <c r="C842" s="7"/>
      <c r="D842" s="7"/>
      <c r="E842" s="7"/>
      <c r="F842" s="7"/>
      <c r="G842" s="7"/>
    </row>
    <row r="843" spans="3:7" ht="14.25" customHeight="1">
      <c r="C843" s="7"/>
      <c r="D843" s="7"/>
      <c r="E843" s="7"/>
      <c r="F843" s="7"/>
      <c r="G843" s="7"/>
    </row>
    <row r="844" spans="3:7" ht="14.25" customHeight="1">
      <c r="C844" s="7"/>
      <c r="D844" s="7"/>
      <c r="E844" s="7"/>
      <c r="F844" s="7"/>
      <c r="G844" s="7"/>
    </row>
    <row r="845" spans="3:7" ht="14.25" customHeight="1">
      <c r="C845" s="7"/>
      <c r="D845" s="7"/>
      <c r="E845" s="7"/>
      <c r="F845" s="7"/>
      <c r="G845" s="7"/>
    </row>
    <row r="846" spans="3:7" ht="14.25" customHeight="1">
      <c r="C846" s="7"/>
      <c r="D846" s="7"/>
      <c r="E846" s="7"/>
      <c r="F846" s="7"/>
      <c r="G846" s="7"/>
    </row>
    <row r="847" spans="3:7" ht="14.25" customHeight="1">
      <c r="C847" s="7"/>
      <c r="D847" s="7"/>
      <c r="E847" s="7"/>
      <c r="F847" s="7"/>
      <c r="G847" s="7"/>
    </row>
    <row r="848" spans="3:7" ht="14.25" customHeight="1">
      <c r="C848" s="7"/>
      <c r="D848" s="7"/>
      <c r="E848" s="7"/>
      <c r="F848" s="7"/>
      <c r="G848" s="7"/>
    </row>
    <row r="849" spans="3:7" ht="14.25" customHeight="1">
      <c r="C849" s="7"/>
      <c r="D849" s="7"/>
      <c r="E849" s="7"/>
      <c r="F849" s="7"/>
      <c r="G849" s="7"/>
    </row>
    <row r="850" spans="3:7" ht="14.25" customHeight="1">
      <c r="C850" s="7"/>
      <c r="D850" s="7"/>
      <c r="E850" s="7"/>
      <c r="F850" s="7"/>
      <c r="G850" s="7"/>
    </row>
    <row r="851" spans="3:7" ht="14.25" customHeight="1">
      <c r="C851" s="7"/>
      <c r="D851" s="7"/>
      <c r="E851" s="7"/>
      <c r="F851" s="7"/>
      <c r="G851" s="7"/>
    </row>
    <row r="852" spans="3:7" ht="14.25" customHeight="1">
      <c r="C852" s="7"/>
      <c r="D852" s="7"/>
      <c r="E852" s="7"/>
      <c r="F852" s="7"/>
      <c r="G852" s="7"/>
    </row>
    <row r="853" spans="3:7" ht="14.25" customHeight="1">
      <c r="C853" s="7"/>
      <c r="D853" s="7"/>
      <c r="E853" s="7"/>
      <c r="F853" s="7"/>
      <c r="G853" s="7"/>
    </row>
    <row r="854" spans="3:7" ht="14.25" customHeight="1">
      <c r="C854" s="7"/>
      <c r="D854" s="7"/>
      <c r="E854" s="7"/>
      <c r="F854" s="7"/>
      <c r="G854" s="7"/>
    </row>
    <row r="855" spans="3:7" ht="14.25" customHeight="1">
      <c r="C855" s="7"/>
      <c r="D855" s="7"/>
      <c r="E855" s="7"/>
      <c r="F855" s="7"/>
      <c r="G855" s="7"/>
    </row>
    <row r="856" spans="3:7" ht="14.25" customHeight="1">
      <c r="C856" s="7"/>
      <c r="D856" s="7"/>
      <c r="E856" s="7"/>
      <c r="F856" s="7"/>
      <c r="G856" s="7"/>
    </row>
    <row r="857" spans="3:7" ht="14.25" customHeight="1">
      <c r="C857" s="7"/>
      <c r="D857" s="7"/>
      <c r="E857" s="7"/>
      <c r="F857" s="7"/>
      <c r="G857" s="7"/>
    </row>
    <row r="858" spans="3:7" ht="14.25" customHeight="1">
      <c r="C858" s="7"/>
      <c r="D858" s="7"/>
      <c r="E858" s="7"/>
      <c r="F858" s="7"/>
      <c r="G858" s="7"/>
    </row>
    <row r="859" spans="3:7" ht="14.25" customHeight="1">
      <c r="C859" s="7"/>
      <c r="D859" s="7"/>
      <c r="E859" s="7"/>
      <c r="F859" s="7"/>
      <c r="G859" s="7"/>
    </row>
    <row r="860" spans="3:7" ht="14.25" customHeight="1">
      <c r="C860" s="7"/>
      <c r="D860" s="7"/>
      <c r="E860" s="7"/>
      <c r="F860" s="7"/>
      <c r="G860" s="7"/>
    </row>
    <row r="861" spans="3:7" ht="14.25" customHeight="1">
      <c r="C861" s="7"/>
      <c r="D861" s="7"/>
      <c r="E861" s="7"/>
      <c r="F861" s="7"/>
      <c r="G861" s="7"/>
    </row>
    <row r="862" spans="3:7" ht="14.25" customHeight="1">
      <c r="C862" s="7"/>
      <c r="D862" s="7"/>
      <c r="E862" s="7"/>
      <c r="F862" s="7"/>
      <c r="G862" s="7"/>
    </row>
    <row r="863" spans="3:7" ht="14.25" customHeight="1">
      <c r="C863" s="7"/>
      <c r="D863" s="7"/>
      <c r="E863" s="7"/>
      <c r="F863" s="7"/>
      <c r="G863" s="7"/>
    </row>
    <row r="864" spans="3:7" ht="14.25" customHeight="1">
      <c r="C864" s="7"/>
      <c r="D864" s="7"/>
      <c r="E864" s="7"/>
      <c r="F864" s="7"/>
      <c r="G864" s="7"/>
    </row>
    <row r="865" spans="3:7" ht="14.25" customHeight="1">
      <c r="C865" s="7"/>
      <c r="D865" s="7"/>
      <c r="E865" s="7"/>
      <c r="F865" s="7"/>
      <c r="G865" s="7"/>
    </row>
    <row r="866" spans="3:7" ht="14.25" customHeight="1">
      <c r="C866" s="7"/>
      <c r="D866" s="7"/>
      <c r="E866" s="7"/>
      <c r="F866" s="7"/>
      <c r="G866" s="7"/>
    </row>
    <row r="867" spans="3:7" ht="14.25" customHeight="1">
      <c r="C867" s="7"/>
      <c r="D867" s="7"/>
      <c r="E867" s="7"/>
      <c r="F867" s="7"/>
      <c r="G867" s="7"/>
    </row>
    <row r="868" spans="3:7" ht="14.25" customHeight="1">
      <c r="C868" s="7"/>
      <c r="D868" s="7"/>
      <c r="E868" s="7"/>
      <c r="F868" s="7"/>
      <c r="G868" s="7"/>
    </row>
    <row r="869" spans="3:7" ht="14.25" customHeight="1">
      <c r="C869" s="7"/>
      <c r="D869" s="7"/>
      <c r="E869" s="7"/>
      <c r="F869" s="7"/>
      <c r="G869" s="7"/>
    </row>
    <row r="870" spans="3:7" ht="14.25" customHeight="1">
      <c r="C870" s="7"/>
      <c r="D870" s="7"/>
      <c r="E870" s="7"/>
      <c r="F870" s="7"/>
      <c r="G870" s="7"/>
    </row>
    <row r="871" spans="3:7" ht="14.25" customHeight="1">
      <c r="C871" s="7"/>
      <c r="D871" s="7"/>
      <c r="E871" s="7"/>
      <c r="F871" s="7"/>
      <c r="G871" s="7"/>
    </row>
    <row r="872" spans="3:7" ht="14.25" customHeight="1">
      <c r="C872" s="7"/>
      <c r="D872" s="7"/>
      <c r="E872" s="7"/>
      <c r="F872" s="7"/>
      <c r="G872" s="7"/>
    </row>
    <row r="873" spans="3:7" ht="14.25" customHeight="1">
      <c r="C873" s="7"/>
      <c r="D873" s="7"/>
      <c r="E873" s="7"/>
      <c r="F873" s="7"/>
      <c r="G873" s="7"/>
    </row>
    <row r="874" spans="3:7" ht="14.25" customHeight="1">
      <c r="C874" s="7"/>
      <c r="D874" s="7"/>
      <c r="E874" s="7"/>
      <c r="F874" s="7"/>
      <c r="G874" s="7"/>
    </row>
    <row r="875" spans="3:7" ht="14.25" customHeight="1">
      <c r="C875" s="7"/>
      <c r="D875" s="7"/>
      <c r="E875" s="7"/>
      <c r="F875" s="7"/>
      <c r="G875" s="7"/>
    </row>
    <row r="876" spans="3:7" ht="14.25" customHeight="1">
      <c r="C876" s="7"/>
      <c r="D876" s="7"/>
      <c r="E876" s="7"/>
      <c r="F876" s="7"/>
      <c r="G876" s="7"/>
    </row>
    <row r="877" spans="3:7" ht="14.25" customHeight="1">
      <c r="C877" s="7"/>
      <c r="D877" s="7"/>
      <c r="E877" s="7"/>
      <c r="F877" s="7"/>
      <c r="G877" s="7"/>
    </row>
    <row r="878" spans="3:7" ht="14.25" customHeight="1">
      <c r="C878" s="7"/>
      <c r="D878" s="7"/>
      <c r="E878" s="7"/>
      <c r="F878" s="7"/>
      <c r="G878" s="7"/>
    </row>
    <row r="879" spans="3:7" ht="14.25" customHeight="1">
      <c r="C879" s="7"/>
      <c r="D879" s="7"/>
      <c r="E879" s="7"/>
      <c r="F879" s="7"/>
      <c r="G879" s="7"/>
    </row>
    <row r="880" spans="3:7" ht="14.25" customHeight="1">
      <c r="C880" s="7"/>
      <c r="D880" s="7"/>
      <c r="E880" s="7"/>
      <c r="F880" s="7"/>
      <c r="G880" s="7"/>
    </row>
    <row r="881" spans="3:7" ht="14.25" customHeight="1">
      <c r="C881" s="7"/>
      <c r="D881" s="7"/>
      <c r="E881" s="7"/>
      <c r="F881" s="7"/>
      <c r="G881" s="7"/>
    </row>
    <row r="882" spans="3:7" ht="14.25" customHeight="1">
      <c r="C882" s="7"/>
      <c r="D882" s="7"/>
      <c r="E882" s="7"/>
      <c r="F882" s="7"/>
      <c r="G882" s="7"/>
    </row>
    <row r="883" spans="3:7" ht="14.25" customHeight="1">
      <c r="C883" s="7"/>
      <c r="D883" s="7"/>
      <c r="E883" s="7"/>
      <c r="F883" s="7"/>
      <c r="G883" s="7"/>
    </row>
    <row r="884" spans="3:7" ht="14.25" customHeight="1">
      <c r="C884" s="7"/>
      <c r="D884" s="7"/>
      <c r="E884" s="7"/>
      <c r="F884" s="7"/>
      <c r="G884" s="7"/>
    </row>
    <row r="885" spans="3:7" ht="14.25" customHeight="1">
      <c r="C885" s="7"/>
      <c r="D885" s="7"/>
      <c r="E885" s="7"/>
      <c r="F885" s="7"/>
      <c r="G885" s="7"/>
    </row>
    <row r="886" spans="3:7" ht="14.25" customHeight="1">
      <c r="C886" s="7"/>
      <c r="D886" s="7"/>
      <c r="E886" s="7"/>
      <c r="F886" s="7"/>
      <c r="G886" s="7"/>
    </row>
    <row r="887" spans="3:7" ht="14.25" customHeight="1">
      <c r="C887" s="7"/>
      <c r="D887" s="7"/>
      <c r="E887" s="7"/>
      <c r="F887" s="7"/>
      <c r="G887" s="7"/>
    </row>
    <row r="888" spans="3:7" ht="14.25" customHeight="1">
      <c r="C888" s="7"/>
      <c r="D888" s="7"/>
      <c r="E888" s="7"/>
      <c r="F888" s="7"/>
      <c r="G888" s="7"/>
    </row>
    <row r="889" spans="3:7" ht="14.25" customHeight="1">
      <c r="C889" s="7"/>
      <c r="D889" s="7"/>
      <c r="E889" s="7"/>
      <c r="F889" s="7"/>
      <c r="G889" s="7"/>
    </row>
    <row r="890" spans="3:7" ht="14.25" customHeight="1">
      <c r="C890" s="7"/>
      <c r="D890" s="7"/>
      <c r="E890" s="7"/>
      <c r="F890" s="7"/>
      <c r="G890" s="7"/>
    </row>
    <row r="891" spans="3:7" ht="14.25" customHeight="1">
      <c r="C891" s="7"/>
      <c r="D891" s="7"/>
      <c r="E891" s="7"/>
      <c r="F891" s="7"/>
      <c r="G891" s="7"/>
    </row>
    <row r="892" spans="3:7" ht="14.25" customHeight="1">
      <c r="C892" s="7"/>
      <c r="D892" s="7"/>
      <c r="E892" s="7"/>
      <c r="F892" s="7"/>
      <c r="G892" s="7"/>
    </row>
    <row r="893" spans="3:7" ht="14.25" customHeight="1">
      <c r="C893" s="7"/>
      <c r="D893" s="7"/>
      <c r="E893" s="7"/>
      <c r="F893" s="7"/>
      <c r="G893" s="7"/>
    </row>
    <row r="894" spans="3:7" ht="14.25" customHeight="1">
      <c r="C894" s="7"/>
      <c r="D894" s="7"/>
      <c r="E894" s="7"/>
      <c r="F894" s="7"/>
      <c r="G894" s="7"/>
    </row>
    <row r="895" spans="3:7" ht="14.25" customHeight="1">
      <c r="C895" s="7"/>
      <c r="D895" s="7"/>
      <c r="E895" s="7"/>
      <c r="F895" s="7"/>
      <c r="G895" s="7"/>
    </row>
    <row r="896" spans="3:7" ht="14.25" customHeight="1">
      <c r="C896" s="7"/>
      <c r="D896" s="7"/>
      <c r="E896" s="7"/>
      <c r="F896" s="7"/>
      <c r="G896" s="7"/>
    </row>
    <row r="897" spans="3:7" ht="14.25" customHeight="1">
      <c r="C897" s="7"/>
      <c r="D897" s="7"/>
      <c r="E897" s="7"/>
      <c r="F897" s="7"/>
      <c r="G897" s="7"/>
    </row>
    <row r="898" spans="3:7" ht="14.25" customHeight="1">
      <c r="C898" s="7"/>
      <c r="D898" s="7"/>
      <c r="E898" s="7"/>
      <c r="F898" s="7"/>
      <c r="G898" s="7"/>
    </row>
    <row r="899" spans="3:7" ht="14.25" customHeight="1">
      <c r="C899" s="7"/>
      <c r="D899" s="7"/>
      <c r="E899" s="7"/>
      <c r="F899" s="7"/>
      <c r="G899" s="7"/>
    </row>
    <row r="900" spans="3:7" ht="14.25" customHeight="1">
      <c r="C900" s="7"/>
      <c r="D900" s="7"/>
      <c r="E900" s="7"/>
      <c r="F900" s="7"/>
      <c r="G900" s="7"/>
    </row>
    <row r="901" spans="3:7" ht="14.25" customHeight="1">
      <c r="C901" s="7"/>
      <c r="D901" s="7"/>
      <c r="E901" s="7"/>
      <c r="F901" s="7"/>
      <c r="G901" s="7"/>
    </row>
    <row r="902" spans="3:7" ht="14.25" customHeight="1">
      <c r="C902" s="7"/>
      <c r="D902" s="7"/>
      <c r="E902" s="7"/>
      <c r="F902" s="7"/>
      <c r="G902" s="7"/>
    </row>
    <row r="903" spans="3:7" ht="14.25" customHeight="1">
      <c r="C903" s="7"/>
      <c r="D903" s="7"/>
      <c r="E903" s="7"/>
      <c r="F903" s="7"/>
      <c r="G903" s="7"/>
    </row>
    <row r="904" spans="3:7" ht="14.25" customHeight="1">
      <c r="C904" s="7"/>
      <c r="D904" s="7"/>
      <c r="E904" s="7"/>
      <c r="F904" s="7"/>
      <c r="G904" s="7"/>
    </row>
    <row r="905" spans="3:7" ht="14.25" customHeight="1">
      <c r="C905" s="7"/>
      <c r="D905" s="7"/>
      <c r="E905" s="7"/>
      <c r="F905" s="7"/>
      <c r="G905" s="7"/>
    </row>
    <row r="906" spans="3:7" ht="14.25" customHeight="1">
      <c r="C906" s="7"/>
      <c r="D906" s="7"/>
      <c r="E906" s="7"/>
      <c r="F906" s="7"/>
      <c r="G906" s="7"/>
    </row>
    <row r="907" spans="3:7" ht="14.25" customHeight="1">
      <c r="C907" s="7"/>
      <c r="D907" s="7"/>
      <c r="E907" s="7"/>
      <c r="F907" s="7"/>
      <c r="G907" s="7"/>
    </row>
    <row r="908" spans="3:7" ht="14.25" customHeight="1">
      <c r="C908" s="7"/>
      <c r="D908" s="7"/>
      <c r="E908" s="7"/>
      <c r="F908" s="7"/>
      <c r="G908" s="7"/>
    </row>
    <row r="909" spans="3:7" ht="14.25" customHeight="1">
      <c r="C909" s="7"/>
      <c r="D909" s="7"/>
      <c r="E909" s="7"/>
      <c r="F909" s="7"/>
      <c r="G909" s="7"/>
    </row>
    <row r="910" spans="3:7" ht="14.25" customHeight="1">
      <c r="C910" s="7"/>
      <c r="D910" s="7"/>
      <c r="E910" s="7"/>
      <c r="F910" s="7"/>
      <c r="G910" s="7"/>
    </row>
    <row r="911" spans="3:7" ht="14.25" customHeight="1">
      <c r="C911" s="7"/>
      <c r="D911" s="7"/>
      <c r="E911" s="7"/>
      <c r="F911" s="7"/>
      <c r="G911" s="7"/>
    </row>
    <row r="912" spans="3:7" ht="14.25" customHeight="1">
      <c r="C912" s="7"/>
      <c r="D912" s="7"/>
      <c r="E912" s="7"/>
      <c r="F912" s="7"/>
      <c r="G912" s="7"/>
    </row>
    <row r="913" spans="3:7" ht="14.25" customHeight="1">
      <c r="C913" s="7"/>
      <c r="D913" s="7"/>
      <c r="E913" s="7"/>
      <c r="F913" s="7"/>
      <c r="G913" s="7"/>
    </row>
    <row r="914" spans="3:7" ht="14.25" customHeight="1">
      <c r="C914" s="7"/>
      <c r="D914" s="7"/>
      <c r="E914" s="7"/>
      <c r="F914" s="7"/>
      <c r="G914" s="7"/>
    </row>
    <row r="915" spans="3:7" ht="14.25" customHeight="1">
      <c r="C915" s="7"/>
      <c r="D915" s="7"/>
      <c r="E915" s="7"/>
      <c r="F915" s="7"/>
      <c r="G915" s="7"/>
    </row>
    <row r="916" spans="3:7" ht="14.25" customHeight="1">
      <c r="C916" s="7"/>
      <c r="D916" s="7"/>
      <c r="E916" s="7"/>
      <c r="F916" s="7"/>
      <c r="G916" s="7"/>
    </row>
    <row r="917" spans="3:7" ht="14.25" customHeight="1">
      <c r="C917" s="7"/>
      <c r="D917" s="7"/>
      <c r="E917" s="7"/>
      <c r="F917" s="7"/>
      <c r="G917" s="7"/>
    </row>
    <row r="918" spans="3:7" ht="14.25" customHeight="1">
      <c r="C918" s="7"/>
      <c r="D918" s="7"/>
      <c r="E918" s="7"/>
      <c r="F918" s="7"/>
      <c r="G918" s="7"/>
    </row>
    <row r="919" spans="3:7" ht="14.25" customHeight="1">
      <c r="C919" s="7"/>
      <c r="D919" s="7"/>
      <c r="E919" s="7"/>
      <c r="F919" s="7"/>
      <c r="G919" s="7"/>
    </row>
    <row r="920" spans="3:7" ht="14.25" customHeight="1">
      <c r="C920" s="7"/>
      <c r="D920" s="7"/>
      <c r="E920" s="7"/>
      <c r="F920" s="7"/>
      <c r="G920" s="7"/>
    </row>
    <row r="921" spans="3:7" ht="14.25" customHeight="1">
      <c r="C921" s="7"/>
      <c r="D921" s="7"/>
      <c r="E921" s="7"/>
      <c r="F921" s="7"/>
      <c r="G921" s="7"/>
    </row>
    <row r="922" spans="3:7" ht="14.25" customHeight="1">
      <c r="C922" s="7"/>
      <c r="D922" s="7"/>
      <c r="E922" s="7"/>
      <c r="F922" s="7"/>
      <c r="G922" s="7"/>
    </row>
    <row r="923" spans="3:7" ht="14.25" customHeight="1">
      <c r="C923" s="7"/>
      <c r="D923" s="7"/>
      <c r="E923" s="7"/>
      <c r="F923" s="7"/>
      <c r="G923" s="7"/>
    </row>
    <row r="924" spans="3:7" ht="14.25" customHeight="1">
      <c r="C924" s="7"/>
      <c r="D924" s="7"/>
      <c r="E924" s="7"/>
      <c r="F924" s="7"/>
      <c r="G924" s="7"/>
    </row>
    <row r="925" spans="3:7" ht="14.25" customHeight="1">
      <c r="C925" s="7"/>
      <c r="D925" s="7"/>
      <c r="E925" s="7"/>
      <c r="F925" s="7"/>
      <c r="G925" s="7"/>
    </row>
    <row r="926" spans="3:7" ht="14.25" customHeight="1">
      <c r="C926" s="7"/>
      <c r="D926" s="7"/>
      <c r="E926" s="7"/>
      <c r="F926" s="7"/>
      <c r="G926" s="7"/>
    </row>
    <row r="927" spans="3:7" ht="14.25" customHeight="1">
      <c r="C927" s="7"/>
      <c r="D927" s="7"/>
      <c r="E927" s="7"/>
      <c r="F927" s="7"/>
      <c r="G927" s="7"/>
    </row>
    <row r="928" spans="3:7" ht="14.25" customHeight="1">
      <c r="C928" s="7"/>
      <c r="D928" s="7"/>
      <c r="E928" s="7"/>
      <c r="F928" s="7"/>
      <c r="G928" s="7"/>
    </row>
    <row r="929" spans="3:7" ht="14.25" customHeight="1">
      <c r="C929" s="7"/>
      <c r="D929" s="7"/>
      <c r="E929" s="7"/>
      <c r="F929" s="7"/>
      <c r="G929" s="7"/>
    </row>
    <row r="930" spans="3:7" ht="14.25" customHeight="1">
      <c r="C930" s="7"/>
      <c r="D930" s="7"/>
      <c r="E930" s="7"/>
      <c r="F930" s="7"/>
      <c r="G930" s="7"/>
    </row>
    <row r="931" spans="3:7" ht="14.25" customHeight="1">
      <c r="C931" s="7"/>
      <c r="D931" s="7"/>
      <c r="E931" s="7"/>
      <c r="F931" s="7"/>
      <c r="G931" s="7"/>
    </row>
    <row r="932" spans="3:7" ht="14.25" customHeight="1">
      <c r="C932" s="7"/>
      <c r="D932" s="7"/>
      <c r="E932" s="7"/>
      <c r="F932" s="7"/>
      <c r="G932" s="7"/>
    </row>
    <row r="933" spans="3:7" ht="14.25" customHeight="1">
      <c r="C933" s="7"/>
      <c r="D933" s="7"/>
      <c r="E933" s="7"/>
      <c r="F933" s="7"/>
      <c r="G933" s="7"/>
    </row>
    <row r="934" spans="3:7" ht="14.25" customHeight="1">
      <c r="C934" s="7"/>
      <c r="D934" s="7"/>
      <c r="E934" s="7"/>
      <c r="F934" s="7"/>
      <c r="G934" s="7"/>
    </row>
    <row r="935" spans="3:7" ht="14.25" customHeight="1">
      <c r="C935" s="7"/>
      <c r="D935" s="7"/>
      <c r="E935" s="7"/>
      <c r="F935" s="7"/>
      <c r="G935" s="7"/>
    </row>
    <row r="936" spans="3:7" ht="14.25" customHeight="1">
      <c r="C936" s="7"/>
      <c r="D936" s="7"/>
      <c r="E936" s="7"/>
      <c r="F936" s="7"/>
      <c r="G936" s="7"/>
    </row>
    <row r="937" spans="3:7" ht="14.25" customHeight="1">
      <c r="C937" s="7"/>
      <c r="D937" s="7"/>
      <c r="E937" s="7"/>
      <c r="F937" s="7"/>
      <c r="G937" s="7"/>
    </row>
    <row r="938" spans="3:7" ht="14.25" customHeight="1">
      <c r="C938" s="7"/>
      <c r="D938" s="7"/>
      <c r="E938" s="7"/>
      <c r="F938" s="7"/>
      <c r="G938" s="7"/>
    </row>
    <row r="939" spans="3:7" ht="14.25" customHeight="1">
      <c r="C939" s="7"/>
      <c r="D939" s="7"/>
      <c r="E939" s="7"/>
      <c r="F939" s="7"/>
      <c r="G939" s="7"/>
    </row>
    <row r="940" spans="3:7" ht="14.25" customHeight="1">
      <c r="C940" s="7"/>
      <c r="D940" s="7"/>
      <c r="E940" s="7"/>
      <c r="F940" s="7"/>
      <c r="G940" s="7"/>
    </row>
    <row r="941" spans="3:7" ht="14.25" customHeight="1">
      <c r="C941" s="7"/>
      <c r="D941" s="7"/>
      <c r="E941" s="7"/>
      <c r="F941" s="7"/>
      <c r="G941" s="7"/>
    </row>
    <row r="942" spans="3:7" ht="14.25" customHeight="1">
      <c r="C942" s="7"/>
      <c r="D942" s="7"/>
      <c r="E942" s="7"/>
      <c r="F942" s="7"/>
      <c r="G942" s="7"/>
    </row>
    <row r="943" spans="3:7" ht="14.25" customHeight="1">
      <c r="C943" s="7"/>
      <c r="D943" s="7"/>
      <c r="E943" s="7"/>
      <c r="F943" s="7"/>
      <c r="G943" s="7"/>
    </row>
    <row r="944" spans="3:7" ht="14.25" customHeight="1">
      <c r="C944" s="7"/>
      <c r="D944" s="7"/>
      <c r="E944" s="7"/>
      <c r="F944" s="7"/>
      <c r="G944" s="7"/>
    </row>
    <row r="945" spans="3:7" ht="14.25" customHeight="1">
      <c r="C945" s="7"/>
      <c r="D945" s="7"/>
      <c r="E945" s="7"/>
      <c r="F945" s="7"/>
      <c r="G945" s="7"/>
    </row>
    <row r="946" spans="3:7" ht="14.25" customHeight="1">
      <c r="C946" s="7"/>
      <c r="D946" s="7"/>
      <c r="E946" s="7"/>
      <c r="F946" s="7"/>
      <c r="G946" s="7"/>
    </row>
    <row r="947" spans="3:7" ht="14.25" customHeight="1">
      <c r="C947" s="7"/>
      <c r="D947" s="7"/>
      <c r="E947" s="7"/>
      <c r="F947" s="7"/>
      <c r="G947" s="7"/>
    </row>
    <row r="948" spans="3:7" ht="14.25" customHeight="1">
      <c r="C948" s="7"/>
      <c r="D948" s="7"/>
      <c r="E948" s="7"/>
      <c r="F948" s="7"/>
      <c r="G948" s="7"/>
    </row>
    <row r="949" spans="3:7" ht="14.25" customHeight="1">
      <c r="C949" s="7"/>
      <c r="D949" s="7"/>
      <c r="E949" s="7"/>
      <c r="F949" s="7"/>
      <c r="G949" s="7"/>
    </row>
    <row r="950" spans="3:7" ht="14.25" customHeight="1">
      <c r="C950" s="7"/>
      <c r="D950" s="7"/>
      <c r="E950" s="7"/>
      <c r="F950" s="7"/>
      <c r="G950" s="7"/>
    </row>
    <row r="951" spans="3:7" ht="14.25" customHeight="1">
      <c r="C951" s="7"/>
      <c r="D951" s="7"/>
      <c r="E951" s="7"/>
      <c r="F951" s="7"/>
      <c r="G951" s="7"/>
    </row>
    <row r="952" spans="3:7" ht="14.25" customHeight="1">
      <c r="C952" s="7"/>
      <c r="D952" s="7"/>
      <c r="E952" s="7"/>
      <c r="F952" s="7"/>
      <c r="G952" s="7"/>
    </row>
    <row r="953" spans="3:7" ht="14.25" customHeight="1">
      <c r="C953" s="7"/>
      <c r="D953" s="7"/>
      <c r="E953" s="7"/>
      <c r="F953" s="7"/>
      <c r="G953" s="7"/>
    </row>
    <row r="954" spans="3:7" ht="14.25" customHeight="1">
      <c r="C954" s="7"/>
      <c r="D954" s="7"/>
      <c r="E954" s="7"/>
      <c r="F954" s="7"/>
      <c r="G954" s="7"/>
    </row>
    <row r="955" spans="3:7" ht="14.25" customHeight="1">
      <c r="C955" s="7"/>
      <c r="D955" s="7"/>
      <c r="E955" s="7"/>
      <c r="F955" s="7"/>
      <c r="G955" s="7"/>
    </row>
    <row r="956" spans="3:7" ht="14.25" customHeight="1">
      <c r="C956" s="7"/>
      <c r="D956" s="7"/>
      <c r="E956" s="7"/>
      <c r="F956" s="7"/>
      <c r="G956" s="7"/>
    </row>
    <row r="957" spans="3:7" ht="14.25" customHeight="1">
      <c r="C957" s="7"/>
      <c r="D957" s="7"/>
      <c r="E957" s="7"/>
      <c r="F957" s="7"/>
      <c r="G957" s="7"/>
    </row>
    <row r="958" spans="3:7" ht="14.25" customHeight="1">
      <c r="C958" s="7"/>
      <c r="D958" s="7"/>
      <c r="E958" s="7"/>
      <c r="F958" s="7"/>
      <c r="G958" s="7"/>
    </row>
    <row r="959" spans="3:7" ht="14.25" customHeight="1">
      <c r="C959" s="7"/>
      <c r="D959" s="7"/>
      <c r="E959" s="7"/>
      <c r="F959" s="7"/>
      <c r="G959" s="7"/>
    </row>
    <row r="960" spans="3:7" ht="14.25" customHeight="1">
      <c r="C960" s="7"/>
      <c r="D960" s="7"/>
      <c r="E960" s="7"/>
      <c r="F960" s="7"/>
      <c r="G960" s="7"/>
    </row>
    <row r="961" spans="3:7" ht="14.25" customHeight="1">
      <c r="C961" s="7"/>
      <c r="D961" s="7"/>
      <c r="E961" s="7"/>
      <c r="F961" s="7"/>
      <c r="G961" s="7"/>
    </row>
    <row r="962" spans="3:7" ht="14.25" customHeight="1">
      <c r="C962" s="7"/>
      <c r="D962" s="7"/>
      <c r="E962" s="7"/>
      <c r="F962" s="7"/>
      <c r="G962" s="7"/>
    </row>
    <row r="963" spans="3:7" ht="14.25" customHeight="1">
      <c r="C963" s="7"/>
      <c r="D963" s="7"/>
      <c r="E963" s="7"/>
      <c r="F963" s="7"/>
      <c r="G963" s="7"/>
    </row>
    <row r="964" spans="3:7" ht="14.25" customHeight="1">
      <c r="C964" s="7"/>
      <c r="D964" s="7"/>
      <c r="E964" s="7"/>
      <c r="F964" s="7"/>
      <c r="G964" s="7"/>
    </row>
    <row r="965" spans="3:7" ht="14.25" customHeight="1">
      <c r="C965" s="7"/>
      <c r="D965" s="7"/>
      <c r="E965" s="7"/>
      <c r="F965" s="7"/>
      <c r="G965" s="7"/>
    </row>
    <row r="966" spans="3:7" ht="14.25" customHeight="1">
      <c r="C966" s="7"/>
      <c r="D966" s="7"/>
      <c r="E966" s="7"/>
      <c r="F966" s="7"/>
      <c r="G966" s="7"/>
    </row>
    <row r="967" spans="3:7" ht="14.25" customHeight="1">
      <c r="C967" s="7"/>
      <c r="D967" s="7"/>
      <c r="E967" s="7"/>
      <c r="F967" s="7"/>
      <c r="G967" s="7"/>
    </row>
    <row r="968" spans="3:7" ht="14.25" customHeight="1">
      <c r="C968" s="7"/>
      <c r="D968" s="7"/>
      <c r="E968" s="7"/>
      <c r="F968" s="7"/>
      <c r="G968" s="7"/>
    </row>
    <row r="969" spans="3:7" ht="14.25" customHeight="1">
      <c r="C969" s="7"/>
      <c r="D969" s="7"/>
      <c r="E969" s="7"/>
      <c r="F969" s="7"/>
      <c r="G969" s="7"/>
    </row>
    <row r="970" spans="3:7" ht="14.25" customHeight="1">
      <c r="C970" s="7"/>
      <c r="D970" s="7"/>
      <c r="E970" s="7"/>
      <c r="F970" s="7"/>
      <c r="G970" s="7"/>
    </row>
    <row r="971" spans="3:7" ht="14.25" customHeight="1">
      <c r="C971" s="7"/>
      <c r="D971" s="7"/>
      <c r="E971" s="7"/>
      <c r="F971" s="7"/>
      <c r="G971" s="7"/>
    </row>
    <row r="972" spans="3:7" ht="14.25" customHeight="1">
      <c r="C972" s="7"/>
      <c r="D972" s="7"/>
      <c r="E972" s="7"/>
      <c r="F972" s="7"/>
      <c r="G972" s="7"/>
    </row>
    <row r="973" spans="3:7" ht="14.25" customHeight="1">
      <c r="C973" s="7"/>
      <c r="D973" s="7"/>
      <c r="E973" s="7"/>
      <c r="F973" s="7"/>
      <c r="G973" s="7"/>
    </row>
    <row r="974" spans="3:7" ht="14.25" customHeight="1">
      <c r="C974" s="7"/>
      <c r="D974" s="7"/>
      <c r="E974" s="7"/>
      <c r="F974" s="7"/>
      <c r="G974" s="7"/>
    </row>
    <row r="975" spans="3:7" ht="14.25" customHeight="1">
      <c r="C975" s="7"/>
      <c r="D975" s="7"/>
      <c r="E975" s="7"/>
      <c r="F975" s="7"/>
      <c r="G975" s="7"/>
    </row>
    <row r="976" spans="3:7" ht="14.25" customHeight="1">
      <c r="C976" s="7"/>
      <c r="D976" s="7"/>
      <c r="E976" s="7"/>
      <c r="F976" s="7"/>
      <c r="G976" s="7"/>
    </row>
    <row r="977" spans="3:7" ht="14.25" customHeight="1">
      <c r="C977" s="7"/>
      <c r="D977" s="7"/>
      <c r="E977" s="7"/>
      <c r="F977" s="7"/>
      <c r="G977" s="7"/>
    </row>
    <row r="978" spans="3:7" ht="14.25" customHeight="1">
      <c r="C978" s="7"/>
      <c r="D978" s="7"/>
      <c r="E978" s="7"/>
      <c r="F978" s="7"/>
      <c r="G978" s="7"/>
    </row>
    <row r="979" spans="3:7" ht="14.25" customHeight="1">
      <c r="C979" s="7"/>
      <c r="D979" s="7"/>
      <c r="E979" s="7"/>
      <c r="F979" s="7"/>
      <c r="G979" s="7"/>
    </row>
    <row r="980" spans="3:7" ht="14.25" customHeight="1">
      <c r="C980" s="7"/>
      <c r="D980" s="7"/>
      <c r="E980" s="7"/>
      <c r="F980" s="7"/>
      <c r="G980" s="7"/>
    </row>
    <row r="981" spans="3:7" ht="14.25" customHeight="1">
      <c r="C981" s="7"/>
      <c r="D981" s="7"/>
      <c r="E981" s="7"/>
      <c r="F981" s="7"/>
      <c r="G981" s="7"/>
    </row>
    <row r="982" spans="3:7" ht="14.25" customHeight="1">
      <c r="C982" s="7"/>
      <c r="D982" s="7"/>
      <c r="E982" s="7"/>
      <c r="F982" s="7"/>
      <c r="G982" s="7"/>
    </row>
    <row r="983" spans="3:7" ht="14.25" customHeight="1">
      <c r="C983" s="7"/>
      <c r="D983" s="7"/>
      <c r="E983" s="7"/>
      <c r="F983" s="7"/>
      <c r="G983" s="7"/>
    </row>
    <row r="984" spans="3:7" ht="14.25" customHeight="1">
      <c r="C984" s="7"/>
      <c r="D984" s="7"/>
      <c r="E984" s="7"/>
      <c r="F984" s="7"/>
      <c r="G984" s="7"/>
    </row>
    <row r="985" spans="3:7" ht="14.25" customHeight="1">
      <c r="C985" s="7"/>
      <c r="D985" s="7"/>
      <c r="E985" s="7"/>
      <c r="F985" s="7"/>
      <c r="G985" s="7"/>
    </row>
    <row r="986" spans="3:7" ht="14.25" customHeight="1">
      <c r="C986" s="7"/>
      <c r="D986" s="7"/>
      <c r="E986" s="7"/>
      <c r="F986" s="7"/>
      <c r="G986" s="7"/>
    </row>
    <row r="987" spans="3:7" ht="14.25" customHeight="1">
      <c r="C987" s="7"/>
      <c r="D987" s="7"/>
      <c r="E987" s="7"/>
      <c r="F987" s="7"/>
      <c r="G987" s="7"/>
    </row>
    <row r="988" spans="3:7" ht="14.25" customHeight="1">
      <c r="C988" s="7"/>
      <c r="D988" s="7"/>
      <c r="E988" s="7"/>
      <c r="F988" s="7"/>
      <c r="G988" s="7"/>
    </row>
    <row r="989" spans="3:7" ht="14.25" customHeight="1">
      <c r="C989" s="7"/>
      <c r="D989" s="7"/>
      <c r="E989" s="7"/>
      <c r="F989" s="7"/>
      <c r="G989" s="7"/>
    </row>
    <row r="990" spans="3:7" ht="14.25" customHeight="1">
      <c r="C990" s="7"/>
      <c r="D990" s="7"/>
      <c r="E990" s="7"/>
      <c r="F990" s="7"/>
      <c r="G990" s="7"/>
    </row>
    <row r="991" spans="3:7" ht="14.25" customHeight="1">
      <c r="C991" s="7"/>
      <c r="D991" s="7"/>
      <c r="E991" s="7"/>
      <c r="F991" s="7"/>
      <c r="G991" s="7"/>
    </row>
    <row r="992" spans="3:7" ht="14.25" customHeight="1">
      <c r="C992" s="7"/>
      <c r="D992" s="7"/>
      <c r="E992" s="7"/>
      <c r="F992" s="7"/>
      <c r="G992" s="7"/>
    </row>
    <row r="993" spans="3:7" ht="14.25" customHeight="1">
      <c r="C993" s="7"/>
      <c r="D993" s="7"/>
      <c r="E993" s="7"/>
      <c r="F993" s="7"/>
      <c r="G993" s="7"/>
    </row>
    <row r="994" spans="3:7" ht="14.25" customHeight="1">
      <c r="C994" s="7"/>
      <c r="D994" s="7"/>
      <c r="E994" s="7"/>
      <c r="F994" s="7"/>
      <c r="G994" s="7"/>
    </row>
    <row r="995" spans="3:7" ht="14.25" customHeight="1">
      <c r="C995" s="7"/>
      <c r="D995" s="7"/>
      <c r="E995" s="7"/>
      <c r="F995" s="7"/>
      <c r="G995" s="7"/>
    </row>
    <row r="996" spans="3:7" ht="14.25" customHeight="1">
      <c r="C996" s="7"/>
      <c r="D996" s="7"/>
      <c r="E996" s="7"/>
      <c r="F996" s="7"/>
      <c r="G996" s="7"/>
    </row>
    <row r="997" spans="3:7" ht="14.25" customHeight="1">
      <c r="C997" s="7"/>
      <c r="D997" s="7"/>
      <c r="E997" s="7"/>
      <c r="F997" s="7"/>
      <c r="G997" s="7"/>
    </row>
    <row r="998" spans="3:7" ht="14.25" customHeight="1">
      <c r="C998" s="7"/>
      <c r="D998" s="7"/>
      <c r="E998" s="7"/>
      <c r="F998" s="7"/>
      <c r="G998" s="7"/>
    </row>
    <row r="999" spans="3:7" ht="14.25" customHeight="1">
      <c r="C999" s="7"/>
      <c r="D999" s="7"/>
      <c r="E999" s="7"/>
      <c r="F999" s="7"/>
      <c r="G999" s="7"/>
    </row>
    <row r="1000" spans="3:7" ht="14.25" customHeight="1">
      <c r="C1000" s="7"/>
      <c r="D1000" s="7"/>
      <c r="E1000" s="7"/>
      <c r="F1000" s="7"/>
      <c r="G1000" s="7"/>
    </row>
  </sheetData>
  <hyperlinks>
    <hyperlink ref="B31" r:id="rId1" xr:uid="{00000000-0004-0000-0200-000000000000}"/>
    <hyperlink ref="B34" r:id="rId2" xr:uid="{00000000-0004-0000-0200-000001000000}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2.69921875" defaultRowHeight="15" customHeight="1"/>
  <cols>
    <col min="1" max="1" width="8.69921875" customWidth="1"/>
    <col min="2" max="2" width="39.09765625" customWidth="1"/>
    <col min="3" max="3" width="14.796875" customWidth="1"/>
    <col min="4" max="7" width="9.8984375" customWidth="1"/>
    <col min="8" max="8" width="10.296875" customWidth="1"/>
    <col min="9" max="9" width="7.69921875" customWidth="1"/>
    <col min="10" max="18" width="10.296875" customWidth="1"/>
    <col min="19" max="26" width="8.69921875" customWidth="1"/>
  </cols>
  <sheetData>
    <row r="1" spans="1:26" ht="14.25" customHeight="1"/>
    <row r="2" spans="1:26" ht="14.25" customHeight="1">
      <c r="B2" s="32" t="s">
        <v>197</v>
      </c>
      <c r="C2" s="32"/>
      <c r="D2" s="32"/>
      <c r="E2" s="32"/>
      <c r="F2" s="32"/>
      <c r="G2" s="32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6" ht="14.25" customHeight="1">
      <c r="B3" s="34" t="s">
        <v>198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26" ht="14.25" customHeight="1">
      <c r="B4" s="35" t="s">
        <v>199</v>
      </c>
    </row>
    <row r="5" spans="1:26" ht="14.25" customHeight="1">
      <c r="B5" s="35"/>
    </row>
    <row r="6" spans="1:26" ht="45.75" customHeight="1">
      <c r="B6" s="36" t="s">
        <v>200</v>
      </c>
      <c r="C6" s="37" t="s">
        <v>201</v>
      </c>
      <c r="D6" s="38" t="s">
        <v>202</v>
      </c>
      <c r="E6" s="38">
        <v>2023</v>
      </c>
      <c r="F6" s="38">
        <v>2022</v>
      </c>
      <c r="G6" s="38" t="s">
        <v>203</v>
      </c>
      <c r="H6" s="39">
        <v>2020</v>
      </c>
      <c r="I6" s="39">
        <v>2019</v>
      </c>
      <c r="J6" s="39">
        <v>2018</v>
      </c>
      <c r="K6" s="39">
        <v>2017</v>
      </c>
      <c r="L6" s="40">
        <v>2016</v>
      </c>
      <c r="M6" s="39">
        <v>2015</v>
      </c>
      <c r="N6" s="39">
        <v>2014</v>
      </c>
      <c r="O6" s="39" t="s">
        <v>204</v>
      </c>
      <c r="P6" s="39">
        <v>2012</v>
      </c>
      <c r="Q6" s="41">
        <v>2011</v>
      </c>
      <c r="R6" s="42">
        <v>2010</v>
      </c>
    </row>
    <row r="7" spans="1:26" ht="14.25" customHeight="1">
      <c r="B7" s="43"/>
      <c r="C7" s="44"/>
      <c r="D7" s="44"/>
      <c r="E7" s="44"/>
      <c r="F7" s="44"/>
      <c r="G7" s="44"/>
      <c r="H7" s="45"/>
      <c r="I7" s="46"/>
      <c r="J7" s="45"/>
      <c r="K7" s="45"/>
      <c r="L7" s="45"/>
      <c r="M7" s="45"/>
      <c r="N7" s="45"/>
      <c r="O7" s="45"/>
      <c r="P7" s="45"/>
      <c r="Q7" s="47"/>
      <c r="R7" s="48"/>
    </row>
    <row r="8" spans="1:26" ht="14.25" customHeight="1">
      <c r="A8" s="3"/>
      <c r="B8" s="49" t="s">
        <v>205</v>
      </c>
      <c r="C8" s="50">
        <f>SUM(C9:C32)</f>
        <v>18924</v>
      </c>
      <c r="D8" s="50">
        <v>16823</v>
      </c>
      <c r="E8" s="50">
        <v>18453</v>
      </c>
      <c r="F8" s="50">
        <v>22860</v>
      </c>
      <c r="G8" s="50">
        <v>18496</v>
      </c>
      <c r="H8" s="51">
        <v>17982</v>
      </c>
      <c r="I8" s="34">
        <v>18491</v>
      </c>
      <c r="J8" s="51">
        <v>18647</v>
      </c>
      <c r="K8" s="51">
        <v>16224</v>
      </c>
      <c r="L8" s="51">
        <v>17044</v>
      </c>
      <c r="M8" s="51">
        <v>17057</v>
      </c>
      <c r="N8" s="51">
        <v>16331</v>
      </c>
      <c r="O8" s="51">
        <v>17918</v>
      </c>
      <c r="P8" s="51">
        <v>15217</v>
      </c>
      <c r="Q8" s="51">
        <v>13481</v>
      </c>
      <c r="R8" s="52">
        <v>11931</v>
      </c>
      <c r="S8" s="3"/>
      <c r="T8" s="3"/>
      <c r="U8" s="3"/>
      <c r="V8" s="3"/>
      <c r="W8" s="3"/>
      <c r="X8" s="3"/>
      <c r="Y8" s="3"/>
      <c r="Z8" s="3"/>
    </row>
    <row r="9" spans="1:26" ht="14.25" customHeight="1">
      <c r="B9" s="53" t="s">
        <v>206</v>
      </c>
      <c r="C9" s="54">
        <f t="shared" ref="C9:C32" si="0">ROUND(AVERAGE(D9:H9),0)</f>
        <v>1584</v>
      </c>
      <c r="D9" s="54">
        <v>1304</v>
      </c>
      <c r="E9" s="54">
        <v>1069</v>
      </c>
      <c r="F9" s="54">
        <v>1825</v>
      </c>
      <c r="G9" s="54">
        <v>1745</v>
      </c>
      <c r="H9" s="55">
        <v>1976</v>
      </c>
      <c r="I9" s="56">
        <v>2650</v>
      </c>
      <c r="J9" s="57">
        <v>2046</v>
      </c>
      <c r="K9" s="57">
        <v>2406</v>
      </c>
      <c r="L9" s="58">
        <v>2394</v>
      </c>
      <c r="M9" s="58">
        <v>2656</v>
      </c>
      <c r="N9" s="58">
        <v>2441</v>
      </c>
      <c r="O9" s="58">
        <v>1851</v>
      </c>
      <c r="P9" s="58">
        <v>1595</v>
      </c>
      <c r="Q9" s="58">
        <v>2360</v>
      </c>
      <c r="R9" s="59">
        <v>1711</v>
      </c>
    </row>
    <row r="10" spans="1:26" ht="14.25" customHeight="1">
      <c r="B10" s="53" t="s">
        <v>207</v>
      </c>
      <c r="C10" s="54">
        <f t="shared" si="0"/>
        <v>1190</v>
      </c>
      <c r="D10" s="54">
        <v>1511</v>
      </c>
      <c r="E10" s="54">
        <v>1673</v>
      </c>
      <c r="F10" s="54">
        <v>335</v>
      </c>
      <c r="G10" s="54">
        <v>986</v>
      </c>
      <c r="H10" s="55">
        <v>1447</v>
      </c>
      <c r="I10" s="56">
        <v>1417</v>
      </c>
      <c r="J10" s="57">
        <v>2107</v>
      </c>
      <c r="K10" s="57">
        <v>1376</v>
      </c>
      <c r="L10" s="58">
        <v>1293</v>
      </c>
      <c r="M10" s="58">
        <v>1312</v>
      </c>
      <c r="N10" s="58">
        <v>1004</v>
      </c>
      <c r="O10" s="58">
        <v>1102</v>
      </c>
      <c r="P10" s="58">
        <v>695</v>
      </c>
      <c r="Q10" s="58">
        <v>487</v>
      </c>
      <c r="R10" s="59">
        <v>1230</v>
      </c>
    </row>
    <row r="11" spans="1:26" ht="14.25" customHeight="1">
      <c r="B11" s="53" t="s">
        <v>208</v>
      </c>
      <c r="C11" s="54">
        <f t="shared" si="0"/>
        <v>337</v>
      </c>
      <c r="D11" s="54">
        <v>156</v>
      </c>
      <c r="E11" s="54">
        <v>210</v>
      </c>
      <c r="F11" s="54">
        <v>350</v>
      </c>
      <c r="G11" s="54">
        <v>481</v>
      </c>
      <c r="H11" s="55">
        <v>488</v>
      </c>
      <c r="I11" s="56">
        <v>342</v>
      </c>
      <c r="J11" s="57">
        <v>399</v>
      </c>
      <c r="K11" s="57">
        <v>312</v>
      </c>
      <c r="L11" s="58">
        <v>294</v>
      </c>
      <c r="M11" s="58">
        <v>319</v>
      </c>
      <c r="N11" s="58">
        <v>355</v>
      </c>
      <c r="O11" s="58">
        <v>429</v>
      </c>
      <c r="P11" s="58">
        <v>315</v>
      </c>
      <c r="Q11" s="58">
        <v>183</v>
      </c>
      <c r="R11" s="59">
        <v>195</v>
      </c>
    </row>
    <row r="12" spans="1:26" ht="14.25" customHeight="1">
      <c r="B12" s="53" t="s">
        <v>209</v>
      </c>
      <c r="C12" s="54">
        <f t="shared" si="0"/>
        <v>1144</v>
      </c>
      <c r="D12" s="54">
        <v>803</v>
      </c>
      <c r="E12" s="54">
        <v>1410</v>
      </c>
      <c r="F12" s="54">
        <v>1406</v>
      </c>
      <c r="G12" s="54">
        <v>902</v>
      </c>
      <c r="H12" s="55">
        <v>1198</v>
      </c>
      <c r="I12" s="56">
        <v>930</v>
      </c>
      <c r="J12" s="57">
        <v>863</v>
      </c>
      <c r="K12" s="57">
        <v>886</v>
      </c>
      <c r="L12" s="58">
        <v>847</v>
      </c>
      <c r="M12" s="58">
        <v>923</v>
      </c>
      <c r="N12" s="58">
        <v>860</v>
      </c>
      <c r="O12" s="58">
        <v>926</v>
      </c>
      <c r="P12" s="58">
        <v>751</v>
      </c>
      <c r="Q12" s="58">
        <v>801</v>
      </c>
      <c r="R12" s="59">
        <v>771</v>
      </c>
    </row>
    <row r="13" spans="1:26" ht="14.25" customHeight="1">
      <c r="B13" s="53" t="s">
        <v>210</v>
      </c>
      <c r="C13" s="54">
        <f t="shared" si="0"/>
        <v>1009</v>
      </c>
      <c r="D13" s="54">
        <v>881</v>
      </c>
      <c r="E13" s="54">
        <v>798</v>
      </c>
      <c r="F13" s="54">
        <v>571</v>
      </c>
      <c r="G13" s="54">
        <v>1735</v>
      </c>
      <c r="H13" s="55">
        <v>1062</v>
      </c>
      <c r="I13" s="56">
        <v>779</v>
      </c>
      <c r="J13" s="57">
        <v>2046</v>
      </c>
      <c r="K13" s="57">
        <v>1219</v>
      </c>
      <c r="L13" s="58">
        <v>2154</v>
      </c>
      <c r="M13" s="58">
        <v>1593</v>
      </c>
      <c r="N13" s="58">
        <v>1446</v>
      </c>
      <c r="O13" s="58">
        <v>2267</v>
      </c>
      <c r="P13" s="58">
        <v>1686</v>
      </c>
      <c r="Q13" s="58">
        <v>1177</v>
      </c>
      <c r="R13" s="59">
        <v>1151</v>
      </c>
    </row>
    <row r="14" spans="1:26" ht="14.25" customHeight="1">
      <c r="B14" s="53" t="s">
        <v>211</v>
      </c>
      <c r="C14" s="54">
        <f t="shared" si="0"/>
        <v>1590</v>
      </c>
      <c r="D14" s="54">
        <v>1273</v>
      </c>
      <c r="E14" s="54">
        <v>1843</v>
      </c>
      <c r="F14" s="54">
        <v>1657</v>
      </c>
      <c r="G14" s="54">
        <v>1557</v>
      </c>
      <c r="H14" s="55">
        <v>1621</v>
      </c>
      <c r="I14" s="56">
        <v>510</v>
      </c>
      <c r="J14" s="57">
        <v>1547</v>
      </c>
      <c r="K14" s="57">
        <v>438</v>
      </c>
      <c r="L14" s="58">
        <v>943</v>
      </c>
      <c r="M14" s="58">
        <v>1293</v>
      </c>
      <c r="N14" s="58">
        <v>821</v>
      </c>
      <c r="O14" s="58">
        <v>1257</v>
      </c>
      <c r="P14" s="58">
        <v>730</v>
      </c>
      <c r="Q14" s="58">
        <v>989</v>
      </c>
      <c r="R14" s="59">
        <v>369</v>
      </c>
    </row>
    <row r="15" spans="1:26" ht="14.25" customHeight="1">
      <c r="B15" s="53" t="s">
        <v>212</v>
      </c>
      <c r="C15" s="54">
        <f t="shared" si="0"/>
        <v>2231</v>
      </c>
      <c r="D15" s="54">
        <v>1562</v>
      </c>
      <c r="E15" s="54">
        <v>1646</v>
      </c>
      <c r="F15" s="54">
        <v>2566</v>
      </c>
      <c r="G15" s="54">
        <v>2803</v>
      </c>
      <c r="H15" s="55">
        <v>2577</v>
      </c>
      <c r="I15" s="56">
        <v>2407</v>
      </c>
      <c r="J15" s="57">
        <v>2000</v>
      </c>
      <c r="K15" s="57">
        <v>1893</v>
      </c>
      <c r="L15" s="58">
        <v>1906</v>
      </c>
      <c r="M15" s="58">
        <v>1303</v>
      </c>
      <c r="N15" s="58">
        <v>1311</v>
      </c>
      <c r="O15" s="58">
        <v>1220</v>
      </c>
      <c r="P15" s="58">
        <v>1004</v>
      </c>
      <c r="Q15" s="58">
        <v>644</v>
      </c>
      <c r="R15" s="59">
        <v>939</v>
      </c>
    </row>
    <row r="16" spans="1:26" ht="14.25" customHeight="1">
      <c r="B16" s="53" t="s">
        <v>213</v>
      </c>
      <c r="C16" s="54">
        <f t="shared" si="0"/>
        <v>2819</v>
      </c>
      <c r="D16" s="54">
        <v>3656</v>
      </c>
      <c r="E16" s="54">
        <v>2860</v>
      </c>
      <c r="F16" s="54">
        <v>4237</v>
      </c>
      <c r="G16" s="54">
        <v>1857</v>
      </c>
      <c r="H16" s="55">
        <v>1486</v>
      </c>
      <c r="I16" s="56">
        <v>3225</v>
      </c>
      <c r="J16" s="57">
        <v>1947</v>
      </c>
      <c r="K16" s="57">
        <v>1637</v>
      </c>
      <c r="L16" s="58">
        <v>2170</v>
      </c>
      <c r="M16" s="58">
        <v>2080</v>
      </c>
      <c r="N16" s="58">
        <v>3839</v>
      </c>
      <c r="O16" s="58">
        <v>3514</v>
      </c>
      <c r="P16" s="58">
        <v>3981</v>
      </c>
      <c r="Q16" s="58">
        <v>2512</v>
      </c>
      <c r="R16" s="59">
        <v>1899</v>
      </c>
    </row>
    <row r="17" spans="2:18" ht="14.25" customHeight="1">
      <c r="B17" s="53" t="s">
        <v>214</v>
      </c>
      <c r="C17" s="54">
        <f t="shared" si="0"/>
        <v>3120</v>
      </c>
      <c r="D17" s="54">
        <v>1473</v>
      </c>
      <c r="E17" s="54">
        <v>3017</v>
      </c>
      <c r="F17" s="54">
        <v>5928</v>
      </c>
      <c r="G17" s="54">
        <v>2459</v>
      </c>
      <c r="H17" s="55">
        <v>2721</v>
      </c>
      <c r="I17" s="56">
        <v>2569</v>
      </c>
      <c r="J17" s="57">
        <v>2267</v>
      </c>
      <c r="K17" s="57">
        <v>2618</v>
      </c>
      <c r="L17" s="58">
        <v>2060</v>
      </c>
      <c r="M17" s="58">
        <v>1757</v>
      </c>
      <c r="N17" s="58">
        <v>1292</v>
      </c>
      <c r="O17" s="58">
        <v>1176</v>
      </c>
      <c r="P17" s="58">
        <v>953</v>
      </c>
      <c r="Q17" s="58">
        <v>1227</v>
      </c>
      <c r="R17" s="59">
        <v>707</v>
      </c>
    </row>
    <row r="18" spans="2:18" ht="14.25" customHeight="1">
      <c r="B18" s="53" t="s">
        <v>215</v>
      </c>
      <c r="C18" s="54">
        <f t="shared" si="0"/>
        <v>180</v>
      </c>
      <c r="D18" s="54">
        <v>101</v>
      </c>
      <c r="E18" s="54">
        <v>95</v>
      </c>
      <c r="F18" s="54">
        <v>127</v>
      </c>
      <c r="G18" s="54">
        <v>240</v>
      </c>
      <c r="H18" s="55">
        <v>339</v>
      </c>
      <c r="I18" s="56">
        <v>430</v>
      </c>
      <c r="J18" s="57">
        <v>184</v>
      </c>
      <c r="K18" s="57">
        <v>263</v>
      </c>
      <c r="L18" s="58">
        <v>236</v>
      </c>
      <c r="M18" s="58">
        <v>332</v>
      </c>
      <c r="N18" s="58">
        <v>213</v>
      </c>
      <c r="O18" s="58">
        <v>221</v>
      </c>
      <c r="P18" s="58">
        <v>276</v>
      </c>
      <c r="Q18" s="58">
        <v>223</v>
      </c>
      <c r="R18" s="59">
        <v>222</v>
      </c>
    </row>
    <row r="19" spans="2:18" ht="14.25" customHeight="1">
      <c r="B19" s="53" t="s">
        <v>216</v>
      </c>
      <c r="C19" s="54">
        <f t="shared" si="0"/>
        <v>1065</v>
      </c>
      <c r="D19" s="54">
        <v>1542</v>
      </c>
      <c r="E19" s="54">
        <v>1123</v>
      </c>
      <c r="F19" s="54">
        <v>992</v>
      </c>
      <c r="G19" s="54">
        <v>931</v>
      </c>
      <c r="H19" s="55">
        <v>735</v>
      </c>
      <c r="I19" s="56">
        <v>776</v>
      </c>
      <c r="J19" s="57">
        <v>734</v>
      </c>
      <c r="K19" s="57">
        <v>682</v>
      </c>
      <c r="L19" s="58">
        <v>869</v>
      </c>
      <c r="M19" s="58">
        <v>1214</v>
      </c>
      <c r="N19" s="58">
        <v>790</v>
      </c>
      <c r="O19" s="58">
        <v>1391</v>
      </c>
      <c r="P19" s="58">
        <v>671</v>
      </c>
      <c r="Q19" s="58">
        <v>717</v>
      </c>
      <c r="R19" s="59">
        <v>576</v>
      </c>
    </row>
    <row r="20" spans="2:18" ht="14.25" customHeight="1">
      <c r="B20" s="53" t="s">
        <v>217</v>
      </c>
      <c r="C20" s="54">
        <f t="shared" si="0"/>
        <v>361</v>
      </c>
      <c r="D20" s="54">
        <v>265</v>
      </c>
      <c r="E20" s="54">
        <v>386</v>
      </c>
      <c r="F20" s="54">
        <v>238</v>
      </c>
      <c r="G20" s="54">
        <v>359</v>
      </c>
      <c r="H20" s="55">
        <v>555</v>
      </c>
      <c r="I20" s="56">
        <v>689</v>
      </c>
      <c r="J20" s="57">
        <v>931</v>
      </c>
      <c r="K20" s="57">
        <v>1164</v>
      </c>
      <c r="L20" s="58">
        <v>698</v>
      </c>
      <c r="M20" s="58">
        <v>641</v>
      </c>
      <c r="N20" s="58">
        <v>457</v>
      </c>
      <c r="O20" s="58">
        <v>405</v>
      </c>
      <c r="P20" s="58">
        <v>605</v>
      </c>
      <c r="Q20" s="58">
        <v>784</v>
      </c>
      <c r="R20" s="59">
        <v>413</v>
      </c>
    </row>
    <row r="21" spans="2:18" ht="14.25" customHeight="1">
      <c r="B21" s="53" t="s">
        <v>218</v>
      </c>
      <c r="C21" s="54">
        <f t="shared" si="0"/>
        <v>31</v>
      </c>
      <c r="D21" s="54">
        <v>59</v>
      </c>
      <c r="E21" s="54">
        <v>19</v>
      </c>
      <c r="F21" s="54">
        <v>24</v>
      </c>
      <c r="G21" s="54">
        <v>36</v>
      </c>
      <c r="H21" s="55">
        <v>19</v>
      </c>
      <c r="I21" s="56">
        <v>65</v>
      </c>
      <c r="J21" s="57">
        <v>30</v>
      </c>
      <c r="K21" s="57">
        <v>21</v>
      </c>
      <c r="L21" s="58">
        <v>41</v>
      </c>
      <c r="M21" s="58">
        <v>49</v>
      </c>
      <c r="N21" s="58">
        <v>25</v>
      </c>
      <c r="O21" s="58">
        <v>46</v>
      </c>
      <c r="P21" s="58">
        <v>38</v>
      </c>
      <c r="Q21" s="58">
        <v>70</v>
      </c>
      <c r="R21" s="59">
        <v>122</v>
      </c>
    </row>
    <row r="22" spans="2:18" ht="14.25" customHeight="1">
      <c r="B22" s="53" t="s">
        <v>219</v>
      </c>
      <c r="C22" s="54">
        <f t="shared" si="0"/>
        <v>146</v>
      </c>
      <c r="D22" s="54">
        <v>122</v>
      </c>
      <c r="E22" s="54">
        <v>155</v>
      </c>
      <c r="F22" s="54">
        <v>181</v>
      </c>
      <c r="G22" s="54">
        <v>153</v>
      </c>
      <c r="H22" s="55">
        <v>118</v>
      </c>
      <c r="I22" s="56">
        <v>107</v>
      </c>
      <c r="J22" s="57">
        <v>92</v>
      </c>
      <c r="K22" s="57">
        <v>67</v>
      </c>
      <c r="L22" s="58">
        <v>43</v>
      </c>
      <c r="M22" s="58">
        <v>224</v>
      </c>
      <c r="N22" s="58">
        <v>85</v>
      </c>
      <c r="O22" s="58">
        <v>68</v>
      </c>
      <c r="P22" s="58">
        <v>114</v>
      </c>
      <c r="Q22" s="58">
        <v>93</v>
      </c>
      <c r="R22" s="59">
        <v>95</v>
      </c>
    </row>
    <row r="23" spans="2:18" ht="14.25" customHeight="1">
      <c r="B23" s="53" t="s">
        <v>220</v>
      </c>
      <c r="C23" s="54">
        <f t="shared" si="0"/>
        <v>332</v>
      </c>
      <c r="D23" s="54">
        <v>232</v>
      </c>
      <c r="E23" s="54">
        <v>267</v>
      </c>
      <c r="F23" s="54">
        <v>543</v>
      </c>
      <c r="G23" s="54">
        <v>332</v>
      </c>
      <c r="H23" s="55">
        <v>284</v>
      </c>
      <c r="I23" s="56">
        <v>247</v>
      </c>
      <c r="J23" s="57">
        <v>310</v>
      </c>
      <c r="K23" s="57">
        <v>308</v>
      </c>
      <c r="L23" s="58">
        <v>200</v>
      </c>
      <c r="M23" s="58">
        <v>320</v>
      </c>
      <c r="N23" s="58">
        <v>274</v>
      </c>
      <c r="O23" s="58">
        <v>351</v>
      </c>
      <c r="P23" s="58">
        <v>167</v>
      </c>
      <c r="Q23" s="58">
        <v>168</v>
      </c>
      <c r="R23" s="59">
        <v>256</v>
      </c>
    </row>
    <row r="24" spans="2:18" ht="14.25" customHeight="1">
      <c r="B24" s="53" t="s">
        <v>221</v>
      </c>
      <c r="C24" s="54">
        <f t="shared" si="0"/>
        <v>73</v>
      </c>
      <c r="D24" s="54">
        <v>55</v>
      </c>
      <c r="E24" s="54">
        <v>69</v>
      </c>
      <c r="F24" s="54">
        <v>69</v>
      </c>
      <c r="G24" s="54">
        <v>95</v>
      </c>
      <c r="H24" s="55">
        <v>75</v>
      </c>
      <c r="I24" s="56">
        <v>65</v>
      </c>
      <c r="J24" s="57">
        <v>59</v>
      </c>
      <c r="K24" s="57">
        <v>55</v>
      </c>
      <c r="L24" s="58">
        <v>85</v>
      </c>
      <c r="M24" s="58">
        <v>46</v>
      </c>
      <c r="N24" s="58">
        <v>35</v>
      </c>
      <c r="O24" s="58">
        <v>39</v>
      </c>
      <c r="P24" s="58">
        <v>28</v>
      </c>
      <c r="Q24" s="58">
        <v>29</v>
      </c>
      <c r="R24" s="59">
        <v>67</v>
      </c>
    </row>
    <row r="25" spans="2:18" ht="14.25" customHeight="1">
      <c r="B25" s="53" t="s">
        <v>222</v>
      </c>
      <c r="C25" s="54">
        <f t="shared" si="0"/>
        <v>326</v>
      </c>
      <c r="D25" s="54">
        <v>561</v>
      </c>
      <c r="E25" s="54">
        <v>228</v>
      </c>
      <c r="F25" s="54">
        <v>241</v>
      </c>
      <c r="G25" s="54">
        <v>366</v>
      </c>
      <c r="H25" s="55">
        <v>234</v>
      </c>
      <c r="I25" s="56">
        <v>188</v>
      </c>
      <c r="J25" s="57">
        <v>155</v>
      </c>
      <c r="K25" s="57">
        <v>99</v>
      </c>
      <c r="L25" s="58">
        <v>78</v>
      </c>
      <c r="M25" s="58">
        <v>109</v>
      </c>
      <c r="N25" s="58">
        <v>278</v>
      </c>
      <c r="O25" s="58">
        <v>225</v>
      </c>
      <c r="P25" s="58">
        <v>701</v>
      </c>
      <c r="Q25" s="58">
        <v>304</v>
      </c>
      <c r="R25" s="59">
        <v>364</v>
      </c>
    </row>
    <row r="26" spans="2:18" ht="14.25" customHeight="1">
      <c r="B26" s="53" t="s">
        <v>223</v>
      </c>
      <c r="C26" s="54">
        <f t="shared" si="0"/>
        <v>59</v>
      </c>
      <c r="D26" s="54">
        <v>48</v>
      </c>
      <c r="E26" s="54">
        <v>71</v>
      </c>
      <c r="F26" s="54">
        <v>83</v>
      </c>
      <c r="G26" s="54">
        <v>48</v>
      </c>
      <c r="H26" s="55">
        <v>46</v>
      </c>
      <c r="I26" s="56">
        <v>25</v>
      </c>
      <c r="J26" s="57">
        <v>28</v>
      </c>
      <c r="K26" s="57">
        <v>33</v>
      </c>
      <c r="L26" s="58">
        <v>28</v>
      </c>
      <c r="M26" s="58">
        <v>25</v>
      </c>
      <c r="N26" s="58">
        <v>54</v>
      </c>
      <c r="O26" s="58">
        <v>45</v>
      </c>
      <c r="P26" s="58">
        <v>31</v>
      </c>
      <c r="Q26" s="58">
        <v>46</v>
      </c>
      <c r="R26" s="59">
        <v>61</v>
      </c>
    </row>
    <row r="27" spans="2:18" ht="14.25" customHeight="1">
      <c r="B27" s="53" t="s">
        <v>224</v>
      </c>
      <c r="C27" s="54">
        <f t="shared" si="0"/>
        <v>413</v>
      </c>
      <c r="D27" s="54">
        <v>356</v>
      </c>
      <c r="E27" s="54">
        <v>536</v>
      </c>
      <c r="F27" s="54">
        <v>444</v>
      </c>
      <c r="G27" s="54">
        <v>428</v>
      </c>
      <c r="H27" s="55">
        <v>302</v>
      </c>
      <c r="I27" s="56">
        <v>339</v>
      </c>
      <c r="J27" s="57">
        <v>279</v>
      </c>
      <c r="K27" s="57">
        <v>203</v>
      </c>
      <c r="L27" s="58">
        <v>145</v>
      </c>
      <c r="M27" s="58">
        <v>168</v>
      </c>
      <c r="N27" s="58">
        <v>173</v>
      </c>
      <c r="O27" s="58">
        <v>237</v>
      </c>
      <c r="P27" s="58">
        <v>184</v>
      </c>
      <c r="Q27" s="58">
        <v>156</v>
      </c>
      <c r="R27" s="59">
        <v>167</v>
      </c>
    </row>
    <row r="28" spans="2:18" ht="14.25" customHeight="1">
      <c r="B28" s="53" t="s">
        <v>225</v>
      </c>
      <c r="C28" s="54">
        <f t="shared" si="0"/>
        <v>139</v>
      </c>
      <c r="D28" s="54">
        <v>104</v>
      </c>
      <c r="E28" s="54">
        <v>149</v>
      </c>
      <c r="F28" s="54">
        <v>220</v>
      </c>
      <c r="G28" s="54">
        <v>167</v>
      </c>
      <c r="H28" s="55">
        <v>56</v>
      </c>
      <c r="I28" s="56">
        <v>70</v>
      </c>
      <c r="J28" s="57">
        <v>107</v>
      </c>
      <c r="K28" s="57">
        <v>74</v>
      </c>
      <c r="L28" s="58">
        <v>50</v>
      </c>
      <c r="M28" s="58">
        <v>73</v>
      </c>
      <c r="N28" s="58">
        <v>43</v>
      </c>
      <c r="O28" s="58">
        <v>250</v>
      </c>
      <c r="P28" s="58">
        <v>176</v>
      </c>
      <c r="Q28" s="58">
        <v>169</v>
      </c>
      <c r="R28" s="59">
        <v>173</v>
      </c>
    </row>
    <row r="29" spans="2:18" ht="14.25" customHeight="1">
      <c r="B29" s="53" t="s">
        <v>226</v>
      </c>
      <c r="C29" s="54">
        <f t="shared" si="0"/>
        <v>70</v>
      </c>
      <c r="D29" s="54">
        <v>79</v>
      </c>
      <c r="E29" s="54">
        <v>69</v>
      </c>
      <c r="F29" s="54">
        <v>74</v>
      </c>
      <c r="G29" s="54">
        <v>69</v>
      </c>
      <c r="H29" s="55">
        <v>58</v>
      </c>
      <c r="I29" s="56">
        <v>54</v>
      </c>
      <c r="J29" s="57">
        <v>54</v>
      </c>
      <c r="K29" s="57">
        <v>43</v>
      </c>
      <c r="L29" s="58">
        <v>81</v>
      </c>
      <c r="M29" s="58">
        <v>36</v>
      </c>
      <c r="N29" s="58">
        <v>27</v>
      </c>
      <c r="O29" s="58">
        <v>36</v>
      </c>
      <c r="P29" s="58">
        <v>79</v>
      </c>
      <c r="Q29" s="58">
        <v>52</v>
      </c>
      <c r="R29" s="59">
        <v>156</v>
      </c>
    </row>
    <row r="30" spans="2:18" ht="14.25" customHeight="1">
      <c r="B30" s="53" t="s">
        <v>227</v>
      </c>
      <c r="C30" s="54">
        <f t="shared" si="0"/>
        <v>44</v>
      </c>
      <c r="D30" s="54">
        <v>47</v>
      </c>
      <c r="E30" s="54">
        <v>51</v>
      </c>
      <c r="F30" s="54">
        <v>39</v>
      </c>
      <c r="G30" s="54">
        <v>62</v>
      </c>
      <c r="H30" s="55">
        <v>20</v>
      </c>
      <c r="I30" s="56">
        <v>25</v>
      </c>
      <c r="J30" s="57">
        <v>36</v>
      </c>
      <c r="K30" s="57">
        <v>16</v>
      </c>
      <c r="L30" s="58">
        <v>25</v>
      </c>
      <c r="M30" s="58">
        <v>181</v>
      </c>
      <c r="N30" s="58">
        <v>140</v>
      </c>
      <c r="O30" s="58">
        <v>28</v>
      </c>
      <c r="P30" s="58">
        <v>15</v>
      </c>
      <c r="Q30" s="58">
        <v>62</v>
      </c>
      <c r="R30" s="59">
        <v>48</v>
      </c>
    </row>
    <row r="31" spans="2:18" ht="14.25" customHeight="1">
      <c r="B31" s="53" t="s">
        <v>228</v>
      </c>
      <c r="C31" s="54">
        <f t="shared" si="0"/>
        <v>282</v>
      </c>
      <c r="D31" s="54">
        <v>279</v>
      </c>
      <c r="E31" s="54">
        <v>201</v>
      </c>
      <c r="F31" s="54">
        <v>406</v>
      </c>
      <c r="G31" s="54">
        <v>223</v>
      </c>
      <c r="H31" s="55">
        <v>300</v>
      </c>
      <c r="I31" s="56">
        <v>266</v>
      </c>
      <c r="J31" s="57">
        <v>187</v>
      </c>
      <c r="K31" s="57">
        <v>129</v>
      </c>
      <c r="L31" s="58">
        <v>171</v>
      </c>
      <c r="M31" s="58">
        <v>137</v>
      </c>
      <c r="N31" s="58">
        <v>168</v>
      </c>
      <c r="O31" s="58">
        <v>706</v>
      </c>
      <c r="P31" s="58">
        <v>327</v>
      </c>
      <c r="Q31" s="58">
        <v>107</v>
      </c>
      <c r="R31" s="59">
        <v>146</v>
      </c>
    </row>
    <row r="32" spans="2:18" ht="14.25" customHeight="1">
      <c r="B32" s="53" t="s">
        <v>229</v>
      </c>
      <c r="C32" s="54">
        <f t="shared" si="0"/>
        <v>379</v>
      </c>
      <c r="D32" s="54">
        <v>354</v>
      </c>
      <c r="E32" s="54">
        <v>508</v>
      </c>
      <c r="F32" s="54">
        <v>304</v>
      </c>
      <c r="G32" s="54">
        <v>462</v>
      </c>
      <c r="H32" s="60">
        <v>265</v>
      </c>
      <c r="I32" s="56">
        <v>316</v>
      </c>
      <c r="J32" s="57">
        <v>239</v>
      </c>
      <c r="K32" s="57">
        <v>282</v>
      </c>
      <c r="L32" s="58">
        <v>233</v>
      </c>
      <c r="M32" s="58">
        <v>266</v>
      </c>
      <c r="N32" s="58">
        <v>200</v>
      </c>
      <c r="O32" s="58">
        <v>128</v>
      </c>
      <c r="P32" s="58">
        <v>95</v>
      </c>
      <c r="Q32" s="58">
        <v>121</v>
      </c>
      <c r="R32" s="59">
        <v>93</v>
      </c>
    </row>
    <row r="33" spans="2:18" ht="14.25" customHeight="1">
      <c r="B33" s="34"/>
      <c r="C33" s="34"/>
      <c r="D33" s="34"/>
      <c r="E33" s="34"/>
      <c r="F33" s="34"/>
      <c r="G33" s="34"/>
      <c r="H33" s="61"/>
      <c r="I33" s="61"/>
      <c r="J33" s="34"/>
      <c r="K33" s="34"/>
      <c r="L33" s="61"/>
      <c r="M33" s="61"/>
      <c r="N33" s="61"/>
      <c r="O33" s="61"/>
      <c r="P33" s="61"/>
      <c r="Q33" s="62"/>
      <c r="R33" s="62"/>
    </row>
    <row r="34" spans="2:18" ht="14.25" customHeight="1"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62"/>
      <c r="R34" s="62"/>
    </row>
    <row r="35" spans="2:18" ht="14.25" customHeight="1">
      <c r="C35" s="63"/>
      <c r="D35" s="63"/>
      <c r="E35" s="63"/>
      <c r="F35" s="63"/>
      <c r="G35" s="63"/>
      <c r="H35" s="34"/>
      <c r="I35" s="34"/>
      <c r="J35" s="63"/>
      <c r="K35" s="63"/>
      <c r="L35" s="34"/>
      <c r="M35" s="34"/>
      <c r="N35" s="34"/>
      <c r="O35" s="34"/>
      <c r="P35" s="34"/>
      <c r="Q35" s="62"/>
      <c r="R35" s="62"/>
    </row>
    <row r="36" spans="2:18" ht="14.25" customHeight="1">
      <c r="B36" s="11"/>
    </row>
    <row r="37" spans="2:18" ht="14.25" customHeight="1">
      <c r="B37" s="11"/>
    </row>
    <row r="38" spans="2:18" ht="14.25" customHeight="1">
      <c r="B38" s="11"/>
    </row>
    <row r="39" spans="2:18" ht="14.25" customHeight="1"/>
    <row r="40" spans="2:18" ht="14.25" customHeight="1"/>
    <row r="41" spans="2:18" ht="14.25" customHeight="1"/>
    <row r="42" spans="2:18" ht="14.25" customHeight="1"/>
    <row r="43" spans="2:18" ht="14.25" customHeight="1"/>
    <row r="44" spans="2:18" ht="14.25" customHeight="1"/>
    <row r="45" spans="2:18" ht="14.25" customHeight="1"/>
    <row r="46" spans="2:18" ht="14.25" customHeight="1"/>
    <row r="47" spans="2:18" ht="14.25" customHeight="1"/>
    <row r="48" spans="2:1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hyperlinks>
    <hyperlink ref="B4" r:id="rId1" xr:uid="{00000000-0004-0000-0300-000000000000}"/>
  </hyperlinks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1000"/>
  <sheetViews>
    <sheetView workbookViewId="0">
      <pane xSplit="1" topLeftCell="B1" activePane="topRight" state="frozen"/>
      <selection pane="topRight" activeCell="D13" sqref="D13"/>
    </sheetView>
  </sheetViews>
  <sheetFormatPr defaultColWidth="12.69921875" defaultRowHeight="15" customHeight="1"/>
  <cols>
    <col min="1" max="1" width="50.296875" customWidth="1"/>
    <col min="2" max="2" width="23" customWidth="1"/>
    <col min="3" max="3" width="23" hidden="1" customWidth="1"/>
    <col min="4" max="6" width="19.8984375" customWidth="1"/>
    <col min="7" max="7" width="23.8984375" customWidth="1"/>
    <col min="8" max="8" width="19.69921875" customWidth="1"/>
    <col min="9" max="28" width="16.69921875" customWidth="1"/>
  </cols>
  <sheetData>
    <row r="1" spans="1:28" ht="12.75" customHeight="1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</row>
    <row r="2" spans="1:28" ht="18" customHeight="1">
      <c r="A2" s="65" t="s">
        <v>230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4"/>
      <c r="M2" s="64"/>
      <c r="N2" s="64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</row>
    <row r="3" spans="1:28" ht="17.399999999999999" customHeight="1">
      <c r="A3" s="66" t="s">
        <v>231</v>
      </c>
      <c r="B3" s="66"/>
      <c r="C3" s="66"/>
      <c r="D3" s="66"/>
      <c r="E3" s="67">
        <v>0.4</v>
      </c>
      <c r="F3" s="67">
        <v>0.1</v>
      </c>
      <c r="G3" s="66"/>
      <c r="H3" s="66"/>
      <c r="I3" s="66"/>
      <c r="J3" s="66"/>
      <c r="K3" s="66"/>
      <c r="L3" s="68"/>
      <c r="M3" s="68"/>
      <c r="N3" s="68"/>
      <c r="O3" s="66"/>
      <c r="P3" s="66"/>
      <c r="Q3" s="66"/>
      <c r="R3" s="66"/>
      <c r="S3" s="66"/>
      <c r="T3" s="66"/>
      <c r="U3" s="67">
        <v>0.5</v>
      </c>
      <c r="V3" s="67">
        <v>0.1</v>
      </c>
      <c r="W3" s="66"/>
      <c r="X3" s="66"/>
      <c r="Y3" s="67">
        <v>0.25</v>
      </c>
      <c r="Z3" s="67">
        <v>0.35</v>
      </c>
      <c r="AA3" s="67">
        <v>0.3</v>
      </c>
      <c r="AB3" s="67"/>
    </row>
    <row r="4" spans="1:28" ht="12.75" hidden="1" customHeight="1">
      <c r="A4" s="66" t="s">
        <v>232</v>
      </c>
      <c r="B4" s="66"/>
      <c r="C4" s="66"/>
      <c r="D4" s="66"/>
      <c r="E4" s="67"/>
      <c r="F4" s="67"/>
      <c r="G4" s="66"/>
      <c r="H4" s="66"/>
      <c r="I4" s="66"/>
      <c r="J4" s="66"/>
      <c r="K4" s="66"/>
      <c r="L4" s="68"/>
      <c r="M4" s="68"/>
      <c r="N4" s="68"/>
      <c r="O4" s="66"/>
      <c r="P4" s="66"/>
      <c r="Q4" s="66"/>
      <c r="R4" s="66"/>
      <c r="S4" s="66"/>
      <c r="T4" s="66"/>
      <c r="U4" s="67">
        <v>0.4</v>
      </c>
      <c r="V4" s="67">
        <v>0.5</v>
      </c>
      <c r="W4" s="67">
        <v>0.1</v>
      </c>
      <c r="X4" s="66"/>
      <c r="Y4" s="67">
        <v>0.1</v>
      </c>
      <c r="Z4" s="67">
        <v>0.25</v>
      </c>
      <c r="AA4" s="67">
        <v>0.35</v>
      </c>
      <c r="AB4" s="67">
        <v>0.3</v>
      </c>
    </row>
    <row r="5" spans="1:28" ht="16.8" customHeight="1">
      <c r="A5" s="69" t="s">
        <v>233</v>
      </c>
      <c r="B5" s="70"/>
      <c r="C5" s="70"/>
      <c r="D5" s="70"/>
      <c r="E5" s="71"/>
      <c r="F5" s="71"/>
      <c r="G5" s="70"/>
      <c r="H5" s="70"/>
      <c r="I5" s="70"/>
      <c r="J5" s="70"/>
      <c r="K5" s="70"/>
      <c r="L5" s="72"/>
      <c r="M5" s="72"/>
      <c r="N5" s="72"/>
      <c r="O5" s="70"/>
      <c r="P5" s="70"/>
      <c r="Q5" s="70"/>
      <c r="R5" s="70"/>
      <c r="S5" s="70"/>
      <c r="T5" s="70"/>
      <c r="U5" s="71"/>
      <c r="V5" s="71"/>
      <c r="W5" s="70"/>
      <c r="X5" s="70"/>
      <c r="Y5" s="71"/>
      <c r="Z5" s="71"/>
      <c r="AA5" s="71"/>
      <c r="AB5" s="71"/>
    </row>
    <row r="6" spans="1:28" ht="12.75" customHeight="1">
      <c r="A6" s="69"/>
      <c r="B6" s="70"/>
      <c r="C6" s="70"/>
      <c r="D6" s="70"/>
      <c r="E6" s="71"/>
      <c r="F6" s="71"/>
      <c r="G6" s="70"/>
      <c r="H6" s="70"/>
      <c r="I6" s="70"/>
      <c r="J6" s="70"/>
      <c r="K6" s="70"/>
      <c r="L6" s="72"/>
      <c r="M6" s="72"/>
      <c r="N6" s="72"/>
      <c r="O6" s="70"/>
      <c r="P6" s="70"/>
      <c r="Q6" s="70"/>
      <c r="R6" s="70"/>
      <c r="S6" s="70"/>
      <c r="T6" s="70"/>
      <c r="U6" s="71"/>
      <c r="V6" s="71"/>
      <c r="W6" s="70"/>
      <c r="X6" s="70"/>
      <c r="Y6" s="71"/>
      <c r="Z6" s="71"/>
      <c r="AA6" s="71"/>
      <c r="AB6" s="71"/>
    </row>
    <row r="7" spans="1:28" ht="12.75" customHeight="1">
      <c r="A7" s="73"/>
      <c r="B7" s="74" t="s">
        <v>234</v>
      </c>
      <c r="C7" s="74"/>
      <c r="D7" s="74"/>
      <c r="E7" s="75"/>
      <c r="F7" s="75"/>
      <c r="G7" s="76"/>
      <c r="H7" s="70"/>
      <c r="I7" s="77" t="s">
        <v>235</v>
      </c>
      <c r="J7" s="78"/>
      <c r="K7" s="78"/>
      <c r="L7" s="79"/>
      <c r="M7" s="79"/>
      <c r="N7" s="79"/>
      <c r="O7" s="78"/>
      <c r="P7" s="78"/>
      <c r="Q7" s="78"/>
      <c r="R7" s="78"/>
      <c r="S7" s="78"/>
      <c r="T7" s="78"/>
      <c r="U7" s="80"/>
      <c r="V7" s="80"/>
      <c r="W7" s="78"/>
      <c r="X7" s="78"/>
      <c r="Y7" s="80"/>
      <c r="Z7" s="80"/>
      <c r="AA7" s="80"/>
      <c r="AB7" s="80"/>
    </row>
    <row r="8" spans="1:28" ht="62.4">
      <c r="A8" s="81" t="s">
        <v>200</v>
      </c>
      <c r="B8" s="82" t="s">
        <v>236</v>
      </c>
      <c r="C8" s="82" t="s">
        <v>237</v>
      </c>
      <c r="D8" s="82" t="s">
        <v>238</v>
      </c>
      <c r="E8" s="82" t="s">
        <v>239</v>
      </c>
      <c r="F8" s="82" t="s">
        <v>240</v>
      </c>
      <c r="G8" s="82" t="s">
        <v>241</v>
      </c>
      <c r="H8" s="82" t="s">
        <v>242</v>
      </c>
      <c r="I8" s="82" t="s">
        <v>243</v>
      </c>
      <c r="J8" s="83" t="s">
        <v>244</v>
      </c>
      <c r="K8" s="83" t="s">
        <v>245</v>
      </c>
      <c r="L8" s="83" t="s">
        <v>246</v>
      </c>
      <c r="M8" s="83" t="s">
        <v>247</v>
      </c>
      <c r="N8" s="83" t="s">
        <v>248</v>
      </c>
      <c r="O8" s="83" t="s">
        <v>249</v>
      </c>
      <c r="P8" s="83" t="s">
        <v>250</v>
      </c>
      <c r="Q8" s="83" t="s">
        <v>251</v>
      </c>
      <c r="R8" s="83" t="s">
        <v>252</v>
      </c>
      <c r="S8" s="83" t="s">
        <v>253</v>
      </c>
      <c r="T8" s="83" t="s">
        <v>254</v>
      </c>
      <c r="U8" s="83" t="s">
        <v>255</v>
      </c>
      <c r="V8" s="83" t="s">
        <v>256</v>
      </c>
      <c r="W8" s="83" t="s">
        <v>257</v>
      </c>
      <c r="X8" s="83" t="s">
        <v>258</v>
      </c>
      <c r="Y8" s="83" t="s">
        <v>259</v>
      </c>
      <c r="Z8" s="83" t="s">
        <v>260</v>
      </c>
      <c r="AA8" s="83" t="s">
        <v>261</v>
      </c>
      <c r="AB8" s="83" t="s">
        <v>262</v>
      </c>
    </row>
    <row r="9" spans="1:28" ht="12.75" customHeight="1">
      <c r="A9" s="84"/>
      <c r="B9" s="85"/>
      <c r="C9" s="85"/>
      <c r="D9" s="86"/>
      <c r="E9" s="86"/>
      <c r="F9" s="86"/>
      <c r="G9" s="86"/>
      <c r="H9" s="86"/>
      <c r="I9" s="86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</row>
    <row r="10" spans="1:28" ht="12.75" customHeight="1">
      <c r="A10" s="88" t="s">
        <v>206</v>
      </c>
      <c r="B10" s="89">
        <f>(E10*E$3)+(F10*F$3)+(U10*U$3)+(V10*V$3)+(Y10*Y$3)+(Z10*Z$3)+(AA10*AA$3)</f>
        <v>1331.3452265726648</v>
      </c>
      <c r="C10" s="89">
        <f t="shared" ref="C10:C33" si="0">(U10*U$4)+(V10*V$4)+(W10*W$4)+(Y10*Y$4)+(Z10*Z$4)+(AA10*AA$4)+(AB10*AB$4)</f>
        <v>1413.6499999999999</v>
      </c>
      <c r="D10" s="90">
        <f>I10/G10</f>
        <v>1481.8957754211815</v>
      </c>
      <c r="E10" s="90">
        <f t="shared" ref="E10:E33" si="1">T10/G10</f>
        <v>783.1854967684892</v>
      </c>
      <c r="F10" s="90">
        <f t="shared" ref="F10:F33" si="2">X10/G10</f>
        <v>698.71027865269241</v>
      </c>
      <c r="G10" s="91">
        <f t="shared" ref="G10:G33" si="3">AVERAGE(J10/O10,K10/P10,L10/Q10,M10/R10,N10/S10)</f>
        <v>0.69842968524951377</v>
      </c>
      <c r="H10" s="92">
        <f t="shared" ref="H10:H33" si="4">AVERAGE(J10:N10)</f>
        <v>1097.2</v>
      </c>
      <c r="I10" s="92">
        <v>1035</v>
      </c>
      <c r="J10" s="93">
        <v>1182</v>
      </c>
      <c r="K10" s="93">
        <v>647</v>
      </c>
      <c r="L10" s="93">
        <v>1507</v>
      </c>
      <c r="M10" s="93">
        <v>995</v>
      </c>
      <c r="N10" s="93">
        <v>1155</v>
      </c>
      <c r="O10" s="93">
        <f>VLOOKUP($A10,'Building Permits (Avg)'!$B:$H,3,FALSE)</f>
        <v>1304</v>
      </c>
      <c r="P10" s="93">
        <f>VLOOKUP($A10,'Building Permits (Avg)'!$B:$H,4,FALSE)</f>
        <v>1069</v>
      </c>
      <c r="Q10" s="93">
        <f>VLOOKUP($A10,'Building Permits (Avg)'!$B:$H,5,FALSE)</f>
        <v>1825</v>
      </c>
      <c r="R10" s="93">
        <f>VLOOKUP($A10,'Building Permits (Avg)'!$B:$H,6,FALSE)</f>
        <v>1745</v>
      </c>
      <c r="S10" s="93">
        <f>VLOOKUP($A10,'Building Permits (Avg)'!$B:$H,7,FALSE)</f>
        <v>1976</v>
      </c>
      <c r="T10" s="93">
        <v>547</v>
      </c>
      <c r="U10" s="93">
        <v>1005</v>
      </c>
      <c r="V10" s="93">
        <v>944</v>
      </c>
      <c r="W10" s="93">
        <v>1049</v>
      </c>
      <c r="X10" s="93">
        <v>488</v>
      </c>
      <c r="Y10" s="93">
        <v>299</v>
      </c>
      <c r="Z10" s="93">
        <v>125</v>
      </c>
      <c r="AA10" s="93">
        <v>776</v>
      </c>
      <c r="AB10" s="93">
        <v>340</v>
      </c>
    </row>
    <row r="11" spans="1:28" ht="12.75" customHeight="1">
      <c r="A11" s="88" t="s">
        <v>207</v>
      </c>
      <c r="B11" s="89">
        <f t="shared" ref="B11:B33" si="5">(E11*E$3)+(F11*F$3)+(U11*U$3)+(V11*V$3)+(Y11*Y$3)+(Z11*Z$3)+(AA11*AA$3)</f>
        <v>1406.059455857551</v>
      </c>
      <c r="C11" s="89">
        <f t="shared" si="0"/>
        <v>1182.6500000000001</v>
      </c>
      <c r="D11" s="90">
        <f t="shared" ref="D11:D33" si="6">I11/G11</f>
        <v>1533.3267241390904</v>
      </c>
      <c r="E11" s="90">
        <f t="shared" si="1"/>
        <v>1134.5892781454736</v>
      </c>
      <c r="F11" s="90">
        <f t="shared" si="2"/>
        <v>398.73744599361692</v>
      </c>
      <c r="G11" s="91">
        <f t="shared" si="3"/>
        <v>0.55174150863052329</v>
      </c>
      <c r="H11" s="92">
        <f t="shared" si="4"/>
        <v>704.4</v>
      </c>
      <c r="I11" s="92">
        <v>846</v>
      </c>
      <c r="J11" s="93">
        <v>1101</v>
      </c>
      <c r="K11" s="93">
        <v>967</v>
      </c>
      <c r="L11" s="93">
        <v>101</v>
      </c>
      <c r="M11" s="93">
        <v>667</v>
      </c>
      <c r="N11" s="93">
        <v>686</v>
      </c>
      <c r="O11" s="93">
        <f>VLOOKUP($A11,'Building Permits (Avg)'!$B:$H,3,FALSE)</f>
        <v>1511</v>
      </c>
      <c r="P11" s="93">
        <f>VLOOKUP($A11,'Building Permits (Avg)'!$B:$H,4,FALSE)</f>
        <v>1673</v>
      </c>
      <c r="Q11" s="93">
        <f>VLOOKUP($A11,'Building Permits (Avg)'!$B:$H,5,FALSE)</f>
        <v>335</v>
      </c>
      <c r="R11" s="93">
        <f>VLOOKUP($A11,'Building Permits (Avg)'!$B:$H,6,FALSE)</f>
        <v>986</v>
      </c>
      <c r="S11" s="93">
        <f>VLOOKUP($A11,'Building Permits (Avg)'!$B:$H,7,FALSE)</f>
        <v>1447</v>
      </c>
      <c r="T11" s="93">
        <v>626</v>
      </c>
      <c r="U11" s="93">
        <v>866</v>
      </c>
      <c r="V11" s="93">
        <v>1119</v>
      </c>
      <c r="W11" s="93">
        <v>294</v>
      </c>
      <c r="X11" s="93">
        <v>220</v>
      </c>
      <c r="Y11" s="93">
        <v>645</v>
      </c>
      <c r="Z11" s="93">
        <v>554</v>
      </c>
      <c r="AA11" s="93">
        <v>41</v>
      </c>
      <c r="AB11" s="93">
        <v>100</v>
      </c>
    </row>
    <row r="12" spans="1:28" ht="12.75" customHeight="1">
      <c r="A12" s="88" t="s">
        <v>208</v>
      </c>
      <c r="B12" s="89">
        <f t="shared" si="5"/>
        <v>203.24838081929749</v>
      </c>
      <c r="C12" s="89">
        <f t="shared" si="0"/>
        <v>191.79999999999998</v>
      </c>
      <c r="D12" s="90">
        <f t="shared" si="6"/>
        <v>173.62095204824368</v>
      </c>
      <c r="E12" s="90">
        <f t="shared" si="1"/>
        <v>173.62095204824368</v>
      </c>
      <c r="F12" s="90">
        <f t="shared" si="2"/>
        <v>0</v>
      </c>
      <c r="G12" s="91">
        <f t="shared" si="3"/>
        <v>0.52988996382439002</v>
      </c>
      <c r="H12" s="92">
        <f t="shared" si="4"/>
        <v>186.4</v>
      </c>
      <c r="I12" s="92">
        <v>92</v>
      </c>
      <c r="J12" s="93">
        <v>72</v>
      </c>
      <c r="K12" s="93">
        <v>75</v>
      </c>
      <c r="L12" s="93">
        <v>265</v>
      </c>
      <c r="M12" s="93">
        <v>270</v>
      </c>
      <c r="N12" s="93">
        <v>250</v>
      </c>
      <c r="O12" s="93">
        <f>VLOOKUP($A12,'Building Permits (Avg)'!$B:$H,3,FALSE)</f>
        <v>156</v>
      </c>
      <c r="P12" s="93">
        <f>VLOOKUP($A12,'Building Permits (Avg)'!$B:$H,4,FALSE)</f>
        <v>210</v>
      </c>
      <c r="Q12" s="93">
        <f>VLOOKUP($A12,'Building Permits (Avg)'!$B:$H,5,FALSE)</f>
        <v>350</v>
      </c>
      <c r="R12" s="93">
        <f>VLOOKUP($A12,'Building Permits (Avg)'!$B:$H,6,FALSE)</f>
        <v>481</v>
      </c>
      <c r="S12" s="93">
        <f>VLOOKUP($A12,'Building Permits (Avg)'!$B:$H,7,FALSE)</f>
        <v>488</v>
      </c>
      <c r="T12" s="93">
        <v>92</v>
      </c>
      <c r="U12" s="93">
        <v>144</v>
      </c>
      <c r="V12" s="93">
        <v>126</v>
      </c>
      <c r="W12" s="93">
        <v>294</v>
      </c>
      <c r="X12" s="93">
        <v>0</v>
      </c>
      <c r="Y12" s="93">
        <v>12</v>
      </c>
      <c r="Z12" s="93">
        <v>84</v>
      </c>
      <c r="AA12" s="93">
        <v>56</v>
      </c>
      <c r="AB12" s="93">
        <v>0</v>
      </c>
    </row>
    <row r="13" spans="1:28" ht="12.75" customHeight="1">
      <c r="A13" s="88" t="s">
        <v>209</v>
      </c>
      <c r="B13" s="89">
        <f t="shared" si="5"/>
        <v>1283.6729955320989</v>
      </c>
      <c r="C13" s="89">
        <f t="shared" si="0"/>
        <v>1341.25</v>
      </c>
      <c r="D13" s="90">
        <f t="shared" si="6"/>
        <v>563.4981134071503</v>
      </c>
      <c r="E13" s="90">
        <f t="shared" si="1"/>
        <v>536.07728063794593</v>
      </c>
      <c r="F13" s="90">
        <f t="shared" si="2"/>
        <v>27.420832769204395</v>
      </c>
      <c r="G13" s="91">
        <f t="shared" si="3"/>
        <v>0.72937245080541335</v>
      </c>
      <c r="H13" s="92">
        <f t="shared" si="4"/>
        <v>839.6</v>
      </c>
      <c r="I13" s="92">
        <v>411</v>
      </c>
      <c r="J13" s="93">
        <v>638</v>
      </c>
      <c r="K13" s="93">
        <v>1155</v>
      </c>
      <c r="L13" s="93">
        <v>1174</v>
      </c>
      <c r="M13" s="93">
        <v>623</v>
      </c>
      <c r="N13" s="93">
        <v>608</v>
      </c>
      <c r="O13" s="93">
        <f>VLOOKUP($A13,'Building Permits (Avg)'!$B:$H,3,FALSE)</f>
        <v>803</v>
      </c>
      <c r="P13" s="93">
        <f>VLOOKUP($A13,'Building Permits (Avg)'!$B:$H,4,FALSE)</f>
        <v>1410</v>
      </c>
      <c r="Q13" s="93">
        <f>VLOOKUP($A13,'Building Permits (Avg)'!$B:$H,5,FALSE)</f>
        <v>1406</v>
      </c>
      <c r="R13" s="93">
        <f>VLOOKUP($A13,'Building Permits (Avg)'!$B:$H,6,FALSE)</f>
        <v>902</v>
      </c>
      <c r="S13" s="93">
        <f>VLOOKUP($A13,'Building Permits (Avg)'!$B:$H,7,FALSE)</f>
        <v>1198</v>
      </c>
      <c r="T13" s="93">
        <v>391</v>
      </c>
      <c r="U13" s="93">
        <v>777</v>
      </c>
      <c r="V13" s="93">
        <v>614</v>
      </c>
      <c r="W13" s="93">
        <v>301</v>
      </c>
      <c r="X13" s="93">
        <v>20</v>
      </c>
      <c r="Y13" s="93">
        <v>26</v>
      </c>
      <c r="Z13" s="93">
        <v>796</v>
      </c>
      <c r="AA13" s="93">
        <v>1105</v>
      </c>
      <c r="AB13" s="93">
        <v>350</v>
      </c>
    </row>
    <row r="14" spans="1:28" ht="12.75" customHeight="1">
      <c r="A14" s="88" t="s">
        <v>210</v>
      </c>
      <c r="B14" s="89">
        <f t="shared" si="5"/>
        <v>743.75966120827991</v>
      </c>
      <c r="C14" s="89">
        <f t="shared" si="0"/>
        <v>956.94999999999993</v>
      </c>
      <c r="D14" s="90">
        <f t="shared" si="6"/>
        <v>1021.2793713383144</v>
      </c>
      <c r="E14" s="90">
        <f t="shared" si="1"/>
        <v>370.77241358149502</v>
      </c>
      <c r="F14" s="90">
        <f t="shared" si="2"/>
        <v>650.50695775681936</v>
      </c>
      <c r="G14" s="91">
        <f t="shared" si="3"/>
        <v>0.60414419140911968</v>
      </c>
      <c r="H14" s="92">
        <f t="shared" si="4"/>
        <v>616.20000000000005</v>
      </c>
      <c r="I14" s="92">
        <v>617</v>
      </c>
      <c r="J14" s="93">
        <v>414</v>
      </c>
      <c r="K14" s="93">
        <v>559</v>
      </c>
      <c r="L14" s="93">
        <v>380</v>
      </c>
      <c r="M14" s="93">
        <v>1211</v>
      </c>
      <c r="N14" s="93">
        <v>517</v>
      </c>
      <c r="O14" s="93">
        <f>VLOOKUP($A14,'Building Permits (Avg)'!$B:$H,3,FALSE)</f>
        <v>881</v>
      </c>
      <c r="P14" s="93">
        <f>VLOOKUP($A14,'Building Permits (Avg)'!$B:$H,4,FALSE)</f>
        <v>798</v>
      </c>
      <c r="Q14" s="93">
        <f>VLOOKUP($A14,'Building Permits (Avg)'!$B:$H,5,FALSE)</f>
        <v>571</v>
      </c>
      <c r="R14" s="93">
        <f>VLOOKUP($A14,'Building Permits (Avg)'!$B:$H,6,FALSE)</f>
        <v>1735</v>
      </c>
      <c r="S14" s="93">
        <f>VLOOKUP($A14,'Building Permits (Avg)'!$B:$H,7,FALSE)</f>
        <v>1062</v>
      </c>
      <c r="T14" s="93">
        <v>224</v>
      </c>
      <c r="U14" s="93">
        <v>592</v>
      </c>
      <c r="V14" s="93">
        <v>603</v>
      </c>
      <c r="W14" s="93">
        <v>459</v>
      </c>
      <c r="X14" s="93">
        <v>393</v>
      </c>
      <c r="Y14" s="93">
        <v>289</v>
      </c>
      <c r="Z14" s="93">
        <v>195</v>
      </c>
      <c r="AA14" s="93">
        <v>112</v>
      </c>
      <c r="AB14" s="93">
        <v>853</v>
      </c>
    </row>
    <row r="15" spans="1:28" ht="12.75" customHeight="1">
      <c r="A15" s="88" t="s">
        <v>211</v>
      </c>
      <c r="B15" s="89">
        <f t="shared" si="5"/>
        <v>1577.9210585006178</v>
      </c>
      <c r="C15" s="89">
        <f t="shared" si="0"/>
        <v>1620.8</v>
      </c>
      <c r="D15" s="90">
        <f t="shared" si="6"/>
        <v>661.54204175742098</v>
      </c>
      <c r="E15" s="90">
        <f t="shared" si="1"/>
        <v>228.3895144162525</v>
      </c>
      <c r="F15" s="90">
        <f t="shared" si="2"/>
        <v>433.15252734116854</v>
      </c>
      <c r="G15" s="91">
        <f t="shared" si="3"/>
        <v>0.50790422798738299</v>
      </c>
      <c r="H15" s="92">
        <f t="shared" si="4"/>
        <v>828.4</v>
      </c>
      <c r="I15" s="92">
        <v>336</v>
      </c>
      <c r="J15" s="93">
        <v>349</v>
      </c>
      <c r="K15" s="93">
        <v>1176</v>
      </c>
      <c r="L15" s="93">
        <v>758</v>
      </c>
      <c r="M15" s="93">
        <v>907</v>
      </c>
      <c r="N15" s="93">
        <v>952</v>
      </c>
      <c r="O15" s="93">
        <f>VLOOKUP($A15,'Building Permits (Avg)'!$B:$H,3,FALSE)</f>
        <v>1273</v>
      </c>
      <c r="P15" s="93">
        <f>VLOOKUP($A15,'Building Permits (Avg)'!$B:$H,4,FALSE)</f>
        <v>1843</v>
      </c>
      <c r="Q15" s="93">
        <f>VLOOKUP($A15,'Building Permits (Avg)'!$B:$H,5,FALSE)</f>
        <v>1657</v>
      </c>
      <c r="R15" s="93">
        <f>VLOOKUP($A15,'Building Permits (Avg)'!$B:$H,6,FALSE)</f>
        <v>1557</v>
      </c>
      <c r="S15" s="93">
        <f>VLOOKUP($A15,'Building Permits (Avg)'!$B:$H,7,FALSE)</f>
        <v>1621</v>
      </c>
      <c r="T15" s="93">
        <v>116</v>
      </c>
      <c r="U15" s="93">
        <v>165</v>
      </c>
      <c r="V15" s="93">
        <v>92</v>
      </c>
      <c r="W15" s="93">
        <v>118</v>
      </c>
      <c r="X15" s="93">
        <v>220</v>
      </c>
      <c r="Y15" s="93">
        <v>1108</v>
      </c>
      <c r="Z15" s="93">
        <v>1751</v>
      </c>
      <c r="AA15" s="93">
        <v>1539</v>
      </c>
      <c r="AB15" s="93">
        <v>1366</v>
      </c>
    </row>
    <row r="16" spans="1:28" ht="12.75" customHeight="1">
      <c r="A16" s="88" t="s">
        <v>212</v>
      </c>
      <c r="B16" s="89">
        <f t="shared" si="5"/>
        <v>1711.9740725942229</v>
      </c>
      <c r="C16" s="89">
        <f t="shared" si="0"/>
        <v>1936.75</v>
      </c>
      <c r="D16" s="90">
        <f t="shared" si="6"/>
        <v>1421.3467181722688</v>
      </c>
      <c r="E16" s="90">
        <f t="shared" si="1"/>
        <v>889.13133592331928</v>
      </c>
      <c r="F16" s="90">
        <f t="shared" si="2"/>
        <v>532.21538224894948</v>
      </c>
      <c r="G16" s="91">
        <f t="shared" si="3"/>
        <v>0.63320229222981117</v>
      </c>
      <c r="H16" s="92">
        <f t="shared" si="4"/>
        <v>1402.2</v>
      </c>
      <c r="I16" s="92">
        <v>900</v>
      </c>
      <c r="J16" s="93">
        <v>961</v>
      </c>
      <c r="K16" s="93">
        <v>1135</v>
      </c>
      <c r="L16" s="93">
        <v>1951</v>
      </c>
      <c r="M16" s="93">
        <v>1575</v>
      </c>
      <c r="N16" s="93">
        <v>1389</v>
      </c>
      <c r="O16" s="93">
        <f>VLOOKUP($A16,'Building Permits (Avg)'!$B:$H,3,FALSE)</f>
        <v>1562</v>
      </c>
      <c r="P16" s="93">
        <f>VLOOKUP($A16,'Building Permits (Avg)'!$B:$H,4,FALSE)</f>
        <v>1646</v>
      </c>
      <c r="Q16" s="93">
        <f>VLOOKUP($A16,'Building Permits (Avg)'!$B:$H,5,FALSE)</f>
        <v>2566</v>
      </c>
      <c r="R16" s="93">
        <f>VLOOKUP($A16,'Building Permits (Avg)'!$B:$H,6,FALSE)</f>
        <v>2803</v>
      </c>
      <c r="S16" s="93">
        <f>VLOOKUP($A16,'Building Permits (Avg)'!$B:$H,7,FALSE)</f>
        <v>2577</v>
      </c>
      <c r="T16" s="93">
        <v>563</v>
      </c>
      <c r="U16" s="93">
        <v>1185</v>
      </c>
      <c r="V16" s="93">
        <v>1147</v>
      </c>
      <c r="W16" s="93">
        <v>1476</v>
      </c>
      <c r="X16" s="93">
        <v>337</v>
      </c>
      <c r="Y16" s="93">
        <v>377</v>
      </c>
      <c r="Z16" s="93">
        <v>499</v>
      </c>
      <c r="AA16" s="93">
        <v>1090</v>
      </c>
      <c r="AB16" s="93">
        <v>659</v>
      </c>
    </row>
    <row r="17" spans="1:28" ht="12.75" customHeight="1">
      <c r="A17" s="88" t="s">
        <v>213</v>
      </c>
      <c r="B17" s="89">
        <f t="shared" si="5"/>
        <v>3371.1775035633273</v>
      </c>
      <c r="C17" s="89">
        <f t="shared" si="0"/>
        <v>3348.5499999999997</v>
      </c>
      <c r="D17" s="90">
        <f t="shared" si="6"/>
        <v>912.43913064440358</v>
      </c>
      <c r="E17" s="90">
        <f t="shared" si="1"/>
        <v>866.27863499628882</v>
      </c>
      <c r="F17" s="90">
        <f t="shared" si="2"/>
        <v>46.160495648114853</v>
      </c>
      <c r="G17" s="91">
        <f t="shared" si="3"/>
        <v>0.64990636644572441</v>
      </c>
      <c r="H17" s="92">
        <f t="shared" si="4"/>
        <v>1699.6</v>
      </c>
      <c r="I17" s="92">
        <v>593</v>
      </c>
      <c r="J17" s="93">
        <v>3340</v>
      </c>
      <c r="K17" s="93">
        <v>2351</v>
      </c>
      <c r="L17" s="93">
        <v>490</v>
      </c>
      <c r="M17" s="93">
        <v>1197</v>
      </c>
      <c r="N17" s="93">
        <v>1120</v>
      </c>
      <c r="O17" s="93">
        <f>VLOOKUP($A17,'Building Permits (Avg)'!$B:$H,3,FALSE)</f>
        <v>3656</v>
      </c>
      <c r="P17" s="93">
        <f>VLOOKUP($A17,'Building Permits (Avg)'!$B:$H,4,FALSE)</f>
        <v>2860</v>
      </c>
      <c r="Q17" s="93">
        <f>VLOOKUP($A17,'Building Permits (Avg)'!$B:$H,5,FALSE)</f>
        <v>4237</v>
      </c>
      <c r="R17" s="93">
        <f>VLOOKUP($A17,'Building Permits (Avg)'!$B:$H,6,FALSE)</f>
        <v>1857</v>
      </c>
      <c r="S17" s="93">
        <f>VLOOKUP($A17,'Building Permits (Avg)'!$B:$H,7,FALSE)</f>
        <v>1486</v>
      </c>
      <c r="T17" s="93">
        <v>563</v>
      </c>
      <c r="U17" s="93">
        <v>1491</v>
      </c>
      <c r="V17" s="93">
        <v>1020</v>
      </c>
      <c r="W17" s="93">
        <v>946</v>
      </c>
      <c r="X17" s="93">
        <v>30</v>
      </c>
      <c r="Y17" s="93">
        <v>2165</v>
      </c>
      <c r="Z17" s="93">
        <v>1840</v>
      </c>
      <c r="AA17" s="93">
        <v>3291</v>
      </c>
      <c r="AB17" s="93">
        <v>1064</v>
      </c>
    </row>
    <row r="18" spans="1:28" ht="12.75" customHeight="1">
      <c r="A18" s="88" t="s">
        <v>214</v>
      </c>
      <c r="B18" s="89">
        <f t="shared" si="5"/>
        <v>3667.7977862349144</v>
      </c>
      <c r="C18" s="89">
        <f t="shared" si="0"/>
        <v>3672.3</v>
      </c>
      <c r="D18" s="90">
        <f t="shared" si="6"/>
        <v>3017.2030364788557</v>
      </c>
      <c r="E18" s="90">
        <f t="shared" si="1"/>
        <v>2547.5916086234292</v>
      </c>
      <c r="F18" s="90">
        <f t="shared" si="2"/>
        <v>469.61142785542643</v>
      </c>
      <c r="G18" s="91">
        <f t="shared" si="3"/>
        <v>0.49615487652002133</v>
      </c>
      <c r="H18" s="92">
        <f t="shared" si="4"/>
        <v>1708</v>
      </c>
      <c r="I18" s="92">
        <v>1497</v>
      </c>
      <c r="J18" s="93">
        <v>306</v>
      </c>
      <c r="K18" s="93">
        <v>1453</v>
      </c>
      <c r="L18" s="93">
        <v>3867</v>
      </c>
      <c r="M18" s="93">
        <v>1741</v>
      </c>
      <c r="N18" s="93">
        <v>1173</v>
      </c>
      <c r="O18" s="93">
        <f>VLOOKUP($A18,'Building Permits (Avg)'!$B:$H,3,FALSE)</f>
        <v>1473</v>
      </c>
      <c r="P18" s="93">
        <f>VLOOKUP($A18,'Building Permits (Avg)'!$B:$H,4,FALSE)</f>
        <v>3017</v>
      </c>
      <c r="Q18" s="93">
        <f>VLOOKUP($A18,'Building Permits (Avg)'!$B:$H,5,FALSE)</f>
        <v>5928</v>
      </c>
      <c r="R18" s="93">
        <f>VLOOKUP($A18,'Building Permits (Avg)'!$B:$H,6,FALSE)</f>
        <v>2459</v>
      </c>
      <c r="S18" s="93">
        <f>VLOOKUP($A18,'Building Permits (Avg)'!$B:$H,7,FALSE)</f>
        <v>2721</v>
      </c>
      <c r="T18" s="93">
        <v>1264</v>
      </c>
      <c r="U18" s="93">
        <v>1473</v>
      </c>
      <c r="V18" s="93">
        <v>1661</v>
      </c>
      <c r="W18" s="93">
        <v>1846</v>
      </c>
      <c r="X18" s="93">
        <v>233</v>
      </c>
      <c r="Y18" s="93">
        <v>0</v>
      </c>
      <c r="Z18" s="93">
        <v>1356</v>
      </c>
      <c r="AA18" s="93">
        <v>4082</v>
      </c>
      <c r="AB18" s="93">
        <v>1001</v>
      </c>
    </row>
    <row r="19" spans="1:28" ht="12.75" customHeight="1">
      <c r="A19" s="88" t="s">
        <v>215</v>
      </c>
      <c r="B19" s="89">
        <f t="shared" si="5"/>
        <v>114.15824504790154</v>
      </c>
      <c r="C19" s="89">
        <f t="shared" si="0"/>
        <v>100.60000000000001</v>
      </c>
      <c r="D19" s="90">
        <f t="shared" si="6"/>
        <v>177.8717797326388</v>
      </c>
      <c r="E19" s="90">
        <f t="shared" si="1"/>
        <v>123.73689024879221</v>
      </c>
      <c r="F19" s="90">
        <f t="shared" si="2"/>
        <v>54.134889483846592</v>
      </c>
      <c r="G19" s="91">
        <f t="shared" si="3"/>
        <v>0.64653313849368277</v>
      </c>
      <c r="H19" s="92">
        <f t="shared" si="4"/>
        <v>116.6</v>
      </c>
      <c r="I19" s="92">
        <v>115</v>
      </c>
      <c r="J19" s="93">
        <v>63</v>
      </c>
      <c r="K19" s="93">
        <v>58</v>
      </c>
      <c r="L19" s="93">
        <v>92</v>
      </c>
      <c r="M19" s="93">
        <v>150</v>
      </c>
      <c r="N19" s="93">
        <v>220</v>
      </c>
      <c r="O19" s="93">
        <f>VLOOKUP($A19,'Building Permits (Avg)'!$B:$H,3,FALSE)</f>
        <v>101</v>
      </c>
      <c r="P19" s="93">
        <f>VLOOKUP($A19,'Building Permits (Avg)'!$B:$H,4,FALSE)</f>
        <v>95</v>
      </c>
      <c r="Q19" s="93">
        <f>VLOOKUP($A19,'Building Permits (Avg)'!$B:$H,5,FALSE)</f>
        <v>127</v>
      </c>
      <c r="R19" s="93">
        <f>VLOOKUP($A19,'Building Permits (Avg)'!$B:$H,6,FALSE)</f>
        <v>240</v>
      </c>
      <c r="S19" s="93">
        <f>VLOOKUP($A19,'Building Permits (Avg)'!$B:$H,7,FALSE)</f>
        <v>339</v>
      </c>
      <c r="T19" s="93">
        <v>80</v>
      </c>
      <c r="U19" s="93">
        <v>98</v>
      </c>
      <c r="V19" s="93">
        <v>95</v>
      </c>
      <c r="W19" s="93">
        <v>127</v>
      </c>
      <c r="X19" s="93">
        <v>35</v>
      </c>
      <c r="Y19" s="93">
        <v>3</v>
      </c>
      <c r="Z19" s="93">
        <v>0</v>
      </c>
      <c r="AA19" s="93">
        <v>0</v>
      </c>
      <c r="AB19" s="93">
        <v>3</v>
      </c>
    </row>
    <row r="20" spans="1:28" ht="12.75" customHeight="1">
      <c r="A20" s="88" t="s">
        <v>216</v>
      </c>
      <c r="B20" s="89">
        <f t="shared" si="5"/>
        <v>1292.2596058458175</v>
      </c>
      <c r="C20" s="89">
        <f t="shared" si="0"/>
        <v>1041.7</v>
      </c>
      <c r="D20" s="90">
        <f t="shared" si="6"/>
        <v>1139.6490146145441</v>
      </c>
      <c r="E20" s="90">
        <f t="shared" si="1"/>
        <v>1139.6490146145441</v>
      </c>
      <c r="F20" s="90">
        <f t="shared" si="2"/>
        <v>0</v>
      </c>
      <c r="G20" s="91">
        <f t="shared" si="3"/>
        <v>0.60457210172996634</v>
      </c>
      <c r="H20" s="92">
        <f t="shared" si="4"/>
        <v>655.4</v>
      </c>
      <c r="I20" s="92">
        <v>689</v>
      </c>
      <c r="J20" s="93">
        <v>1136</v>
      </c>
      <c r="K20" s="93">
        <v>529</v>
      </c>
      <c r="L20" s="93">
        <v>603</v>
      </c>
      <c r="M20" s="93">
        <v>578</v>
      </c>
      <c r="N20" s="93">
        <v>431</v>
      </c>
      <c r="O20" s="93">
        <f>VLOOKUP($A20,'Building Permits (Avg)'!$B:$H,3,FALSE)</f>
        <v>1542</v>
      </c>
      <c r="P20" s="93">
        <f>VLOOKUP($A20,'Building Permits (Avg)'!$B:$H,4,FALSE)</f>
        <v>1123</v>
      </c>
      <c r="Q20" s="93">
        <f>VLOOKUP($A20,'Building Permits (Avg)'!$B:$H,5,FALSE)</f>
        <v>992</v>
      </c>
      <c r="R20" s="93">
        <f>VLOOKUP($A20,'Building Permits (Avg)'!$B:$H,6,FALSE)</f>
        <v>931</v>
      </c>
      <c r="S20" s="93">
        <f>VLOOKUP($A20,'Building Permits (Avg)'!$B:$H,7,FALSE)</f>
        <v>735</v>
      </c>
      <c r="T20" s="93">
        <v>689</v>
      </c>
      <c r="U20" s="93">
        <v>1026</v>
      </c>
      <c r="V20" s="93">
        <v>797</v>
      </c>
      <c r="W20" s="93">
        <v>990</v>
      </c>
      <c r="X20" s="93">
        <v>0</v>
      </c>
      <c r="Y20" s="93">
        <v>516</v>
      </c>
      <c r="Z20" s="93">
        <v>326</v>
      </c>
      <c r="AA20" s="93">
        <v>2</v>
      </c>
      <c r="AB20" s="93">
        <v>0</v>
      </c>
    </row>
    <row r="21" spans="1:28" ht="12.75" customHeight="1">
      <c r="A21" s="88" t="s">
        <v>217</v>
      </c>
      <c r="B21" s="89">
        <f t="shared" si="5"/>
        <v>262.94491695073924</v>
      </c>
      <c r="C21" s="89">
        <f t="shared" si="0"/>
        <v>324.60000000000002</v>
      </c>
      <c r="D21" s="90">
        <f t="shared" si="6"/>
        <v>243.24224580561076</v>
      </c>
      <c r="E21" s="90">
        <f t="shared" si="1"/>
        <v>225.06897456726054</v>
      </c>
      <c r="F21" s="90">
        <f t="shared" si="2"/>
        <v>18.173271238350232</v>
      </c>
      <c r="G21" s="91">
        <f t="shared" si="3"/>
        <v>0.71533626662472793</v>
      </c>
      <c r="H21" s="92">
        <f t="shared" si="4"/>
        <v>273.8</v>
      </c>
      <c r="I21" s="92">
        <v>174</v>
      </c>
      <c r="J21" s="93">
        <v>165</v>
      </c>
      <c r="K21" s="93">
        <v>186</v>
      </c>
      <c r="L21" s="93">
        <v>149</v>
      </c>
      <c r="M21" s="93">
        <v>285</v>
      </c>
      <c r="N21" s="93">
        <v>584</v>
      </c>
      <c r="O21" s="93">
        <f>VLOOKUP($A21,'Building Permits (Avg)'!$B:$H,3,FALSE)</f>
        <v>265</v>
      </c>
      <c r="P21" s="93">
        <f>VLOOKUP($A21,'Building Permits (Avg)'!$B:$H,4,FALSE)</f>
        <v>386</v>
      </c>
      <c r="Q21" s="93">
        <f>VLOOKUP($A21,'Building Permits (Avg)'!$B:$H,5,FALSE)</f>
        <v>238</v>
      </c>
      <c r="R21" s="93">
        <f>VLOOKUP($A21,'Building Permits (Avg)'!$B:$H,6,FALSE)</f>
        <v>359</v>
      </c>
      <c r="S21" s="93">
        <f>VLOOKUP($A21,'Building Permits (Avg)'!$B:$H,7,FALSE)</f>
        <v>555</v>
      </c>
      <c r="T21" s="93">
        <v>161</v>
      </c>
      <c r="U21" s="93">
        <v>265</v>
      </c>
      <c r="V21" s="93">
        <v>386</v>
      </c>
      <c r="W21" s="93">
        <v>238</v>
      </c>
      <c r="X21" s="93">
        <v>13</v>
      </c>
      <c r="Y21" s="93">
        <v>0</v>
      </c>
      <c r="Z21" s="93">
        <v>0</v>
      </c>
      <c r="AA21" s="93">
        <v>0</v>
      </c>
      <c r="AB21" s="93">
        <v>6</v>
      </c>
    </row>
    <row r="22" spans="1:28" ht="12.75" customHeight="1">
      <c r="A22" s="88" t="s">
        <v>218</v>
      </c>
      <c r="B22" s="89">
        <f t="shared" si="5"/>
        <v>54.507911215822432</v>
      </c>
      <c r="C22" s="89">
        <f t="shared" si="0"/>
        <v>25.5</v>
      </c>
      <c r="D22" s="90">
        <f t="shared" si="6"/>
        <v>95.912951825903647</v>
      </c>
      <c r="E22" s="90">
        <f t="shared" si="1"/>
        <v>66.722053444106891</v>
      </c>
      <c r="F22" s="90">
        <f t="shared" si="2"/>
        <v>29.190898381796764</v>
      </c>
      <c r="G22" s="91">
        <f t="shared" si="3"/>
        <v>0.23980077311923878</v>
      </c>
      <c r="H22" s="92">
        <f t="shared" si="4"/>
        <v>6.6</v>
      </c>
      <c r="I22" s="92">
        <v>23</v>
      </c>
      <c r="J22" s="93">
        <v>12</v>
      </c>
      <c r="K22" s="93">
        <v>11</v>
      </c>
      <c r="L22" s="93">
        <v>10</v>
      </c>
      <c r="M22" s="93">
        <v>0</v>
      </c>
      <c r="N22" s="93">
        <v>0</v>
      </c>
      <c r="O22" s="93">
        <f>VLOOKUP($A22,'Building Permits (Avg)'!$B:$H,3,FALSE)</f>
        <v>59</v>
      </c>
      <c r="P22" s="93">
        <f>VLOOKUP($A22,'Building Permits (Avg)'!$B:$H,4,FALSE)</f>
        <v>19</v>
      </c>
      <c r="Q22" s="93">
        <f>VLOOKUP($A22,'Building Permits (Avg)'!$B:$H,5,FALSE)</f>
        <v>24</v>
      </c>
      <c r="R22" s="93">
        <f>VLOOKUP($A22,'Building Permits (Avg)'!$B:$H,6,FALSE)</f>
        <v>36</v>
      </c>
      <c r="S22" s="93">
        <f>VLOOKUP($A22,'Building Permits (Avg)'!$B:$H,7,FALSE)</f>
        <v>19</v>
      </c>
      <c r="T22" s="93">
        <v>16</v>
      </c>
      <c r="U22" s="93">
        <v>29</v>
      </c>
      <c r="V22" s="93">
        <v>15</v>
      </c>
      <c r="W22" s="93">
        <v>24</v>
      </c>
      <c r="X22" s="93">
        <v>7</v>
      </c>
      <c r="Y22" s="93">
        <v>30</v>
      </c>
      <c r="Z22" s="93">
        <v>4</v>
      </c>
      <c r="AA22" s="93">
        <v>0</v>
      </c>
      <c r="AB22" s="93">
        <v>0</v>
      </c>
    </row>
    <row r="23" spans="1:28" ht="12.75" customHeight="1">
      <c r="A23" s="88" t="s">
        <v>219</v>
      </c>
      <c r="B23" s="89">
        <f t="shared" si="5"/>
        <v>125.33882836071172</v>
      </c>
      <c r="C23" s="89">
        <f t="shared" si="0"/>
        <v>145</v>
      </c>
      <c r="D23" s="90">
        <f t="shared" si="6"/>
        <v>122.09707090177929</v>
      </c>
      <c r="E23" s="90">
        <f t="shared" si="1"/>
        <v>122.09707090177929</v>
      </c>
      <c r="F23" s="90">
        <f t="shared" si="2"/>
        <v>0</v>
      </c>
      <c r="G23" s="91">
        <f t="shared" si="3"/>
        <v>0.62245555473757452</v>
      </c>
      <c r="H23" s="92">
        <f t="shared" si="4"/>
        <v>91</v>
      </c>
      <c r="I23" s="92">
        <v>76</v>
      </c>
      <c r="J23" s="93">
        <v>78</v>
      </c>
      <c r="K23" s="93">
        <v>111</v>
      </c>
      <c r="L23" s="93">
        <v>97</v>
      </c>
      <c r="M23" s="93">
        <v>109</v>
      </c>
      <c r="N23" s="93">
        <v>60</v>
      </c>
      <c r="O23" s="93">
        <f>VLOOKUP($A23,'Building Permits (Avg)'!$B:$H,3,FALSE)</f>
        <v>122</v>
      </c>
      <c r="P23" s="93">
        <f>VLOOKUP($A23,'Building Permits (Avg)'!$B:$H,4,FALSE)</f>
        <v>155</v>
      </c>
      <c r="Q23" s="93">
        <f>VLOOKUP($A23,'Building Permits (Avg)'!$B:$H,5,FALSE)</f>
        <v>181</v>
      </c>
      <c r="R23" s="93">
        <f>VLOOKUP($A23,'Building Permits (Avg)'!$B:$H,6,FALSE)</f>
        <v>153</v>
      </c>
      <c r="S23" s="93">
        <f>VLOOKUP($A23,'Building Permits (Avg)'!$B:$H,7,FALSE)</f>
        <v>118</v>
      </c>
      <c r="T23" s="93">
        <v>76</v>
      </c>
      <c r="U23" s="93">
        <v>122</v>
      </c>
      <c r="V23" s="93">
        <v>155</v>
      </c>
      <c r="W23" s="93">
        <v>181</v>
      </c>
      <c r="X23" s="93">
        <v>0</v>
      </c>
      <c r="Y23" s="93">
        <v>0</v>
      </c>
      <c r="Z23" s="93">
        <v>0</v>
      </c>
      <c r="AA23" s="93">
        <v>0</v>
      </c>
      <c r="AB23" s="93">
        <v>2</v>
      </c>
    </row>
    <row r="24" spans="1:28" ht="12.75" customHeight="1">
      <c r="A24" s="88" t="s">
        <v>220</v>
      </c>
      <c r="B24" s="89">
        <f t="shared" si="5"/>
        <v>327.42695196679233</v>
      </c>
      <c r="C24" s="89">
        <f t="shared" si="0"/>
        <v>333.20000000000005</v>
      </c>
      <c r="D24" s="90">
        <f t="shared" si="6"/>
        <v>542.18372615884448</v>
      </c>
      <c r="E24" s="90">
        <f t="shared" si="1"/>
        <v>219.69526450302618</v>
      </c>
      <c r="F24" s="90">
        <f t="shared" si="2"/>
        <v>322.48846165581824</v>
      </c>
      <c r="G24" s="91">
        <f t="shared" si="3"/>
        <v>0.49614178187485958</v>
      </c>
      <c r="H24" s="92">
        <f t="shared" si="4"/>
        <v>174.2</v>
      </c>
      <c r="I24" s="92">
        <v>269</v>
      </c>
      <c r="J24" s="93">
        <v>147</v>
      </c>
      <c r="K24" s="93">
        <v>194</v>
      </c>
      <c r="L24" s="93">
        <v>444</v>
      </c>
      <c r="M24" s="93">
        <v>0</v>
      </c>
      <c r="N24" s="93">
        <v>86</v>
      </c>
      <c r="O24" s="93">
        <f>VLOOKUP($A24,'Building Permits (Avg)'!$B:$H,3,FALSE)</f>
        <v>232</v>
      </c>
      <c r="P24" s="93">
        <f>VLOOKUP($A24,'Building Permits (Avg)'!$B:$H,4,FALSE)</f>
        <v>267</v>
      </c>
      <c r="Q24" s="93">
        <f>VLOOKUP($A24,'Building Permits (Avg)'!$B:$H,5,FALSE)</f>
        <v>543</v>
      </c>
      <c r="R24" s="93">
        <f>VLOOKUP($A24,'Building Permits (Avg)'!$B:$H,6,FALSE)</f>
        <v>332</v>
      </c>
      <c r="S24" s="93">
        <f>VLOOKUP($A24,'Building Permits (Avg)'!$B:$H,7,FALSE)</f>
        <v>284</v>
      </c>
      <c r="T24" s="93">
        <v>109</v>
      </c>
      <c r="U24" s="93">
        <v>212</v>
      </c>
      <c r="V24" s="93">
        <v>267</v>
      </c>
      <c r="W24" s="93">
        <v>311</v>
      </c>
      <c r="X24" s="93">
        <v>160</v>
      </c>
      <c r="Y24" s="93">
        <v>20</v>
      </c>
      <c r="Z24" s="93">
        <v>0</v>
      </c>
      <c r="AA24" s="93">
        <v>232</v>
      </c>
      <c r="AB24" s="93">
        <v>2</v>
      </c>
    </row>
    <row r="25" spans="1:28" ht="12.75" customHeight="1">
      <c r="A25" s="88" t="s">
        <v>221</v>
      </c>
      <c r="B25" s="89">
        <f t="shared" si="5"/>
        <v>79.076391554702525</v>
      </c>
      <c r="C25" s="89">
        <f t="shared" si="0"/>
        <v>64.400000000000006</v>
      </c>
      <c r="D25" s="90">
        <f t="shared" si="6"/>
        <v>103.19097888675626</v>
      </c>
      <c r="E25" s="90">
        <f t="shared" si="1"/>
        <v>103.19097888675626</v>
      </c>
      <c r="F25" s="90">
        <f t="shared" si="2"/>
        <v>0</v>
      </c>
      <c r="G25" s="91">
        <f t="shared" si="3"/>
        <v>0.32948616600790509</v>
      </c>
      <c r="H25" s="92">
        <f t="shared" si="4"/>
        <v>20.8</v>
      </c>
      <c r="I25" s="92">
        <v>34</v>
      </c>
      <c r="J25" s="93">
        <v>38</v>
      </c>
      <c r="K25" s="93">
        <v>26</v>
      </c>
      <c r="L25" s="93">
        <v>40</v>
      </c>
      <c r="M25" s="93">
        <v>0</v>
      </c>
      <c r="N25" s="93">
        <v>0</v>
      </c>
      <c r="O25" s="93">
        <f>VLOOKUP($A25,'Building Permits (Avg)'!$B:$H,3,FALSE)</f>
        <v>55</v>
      </c>
      <c r="P25" s="93">
        <f>VLOOKUP($A25,'Building Permits (Avg)'!$B:$H,4,FALSE)</f>
        <v>69</v>
      </c>
      <c r="Q25" s="93">
        <f>VLOOKUP($A25,'Building Permits (Avg)'!$B:$H,5,FALSE)</f>
        <v>69</v>
      </c>
      <c r="R25" s="93">
        <f>VLOOKUP($A25,'Building Permits (Avg)'!$B:$H,6,FALSE)</f>
        <v>95</v>
      </c>
      <c r="S25" s="93">
        <f>VLOOKUP($A25,'Building Permits (Avg)'!$B:$H,7,FALSE)</f>
        <v>75</v>
      </c>
      <c r="T25" s="93">
        <v>34</v>
      </c>
      <c r="U25" s="93">
        <v>55</v>
      </c>
      <c r="V25" s="93">
        <v>65</v>
      </c>
      <c r="W25" s="93">
        <v>61</v>
      </c>
      <c r="X25" s="93">
        <v>0</v>
      </c>
      <c r="Y25" s="93">
        <v>0</v>
      </c>
      <c r="Z25" s="93">
        <v>4</v>
      </c>
      <c r="AA25" s="93">
        <v>8</v>
      </c>
      <c r="AB25" s="93">
        <v>0</v>
      </c>
    </row>
    <row r="26" spans="1:28" ht="12.75" customHeight="1">
      <c r="A26" s="88" t="s">
        <v>222</v>
      </c>
      <c r="B26" s="89">
        <f t="shared" si="5"/>
        <v>300.04590005807506</v>
      </c>
      <c r="C26" s="89">
        <f t="shared" si="0"/>
        <v>268.60000000000002</v>
      </c>
      <c r="D26" s="90">
        <f t="shared" si="6"/>
        <v>198.11475014518757</v>
      </c>
      <c r="E26" s="90">
        <f t="shared" si="1"/>
        <v>198.11475014518757</v>
      </c>
      <c r="F26" s="90">
        <f t="shared" si="2"/>
        <v>0</v>
      </c>
      <c r="G26" s="91">
        <f t="shared" si="3"/>
        <v>0.51485313398043164</v>
      </c>
      <c r="H26" s="92">
        <f t="shared" si="4"/>
        <v>147.6</v>
      </c>
      <c r="I26" s="92">
        <v>102</v>
      </c>
      <c r="J26" s="93">
        <v>108</v>
      </c>
      <c r="K26" s="93">
        <v>130</v>
      </c>
      <c r="L26" s="93">
        <v>186</v>
      </c>
      <c r="M26" s="93">
        <v>196</v>
      </c>
      <c r="N26" s="93">
        <v>118</v>
      </c>
      <c r="O26" s="93">
        <f>VLOOKUP($A26,'Building Permits (Avg)'!$B:$H,3,FALSE)</f>
        <v>561</v>
      </c>
      <c r="P26" s="93">
        <f>VLOOKUP($A26,'Building Permits (Avg)'!$B:$H,4,FALSE)</f>
        <v>228</v>
      </c>
      <c r="Q26" s="93">
        <f>VLOOKUP($A26,'Building Permits (Avg)'!$B:$H,5,FALSE)</f>
        <v>241</v>
      </c>
      <c r="R26" s="93">
        <f>VLOOKUP($A26,'Building Permits (Avg)'!$B:$H,6,FALSE)</f>
        <v>366</v>
      </c>
      <c r="S26" s="93">
        <f>VLOOKUP($A26,'Building Permits (Avg)'!$B:$H,7,FALSE)</f>
        <v>234</v>
      </c>
      <c r="T26" s="93">
        <v>102</v>
      </c>
      <c r="U26" s="93">
        <v>231</v>
      </c>
      <c r="V26" s="93">
        <v>228</v>
      </c>
      <c r="W26" s="93">
        <v>241</v>
      </c>
      <c r="X26" s="93">
        <v>0</v>
      </c>
      <c r="Y26" s="93">
        <v>330</v>
      </c>
      <c r="Z26" s="93">
        <v>0</v>
      </c>
      <c r="AA26" s="93">
        <v>0</v>
      </c>
      <c r="AB26" s="93">
        <v>17</v>
      </c>
    </row>
    <row r="27" spans="1:28" ht="12.75" customHeight="1">
      <c r="A27" s="88" t="s">
        <v>223</v>
      </c>
      <c r="B27" s="89">
        <f t="shared" si="5"/>
        <v>64.300829631026318</v>
      </c>
      <c r="C27" s="89">
        <f t="shared" si="0"/>
        <v>65.8</v>
      </c>
      <c r="D27" s="90">
        <f t="shared" si="6"/>
        <v>120.00311111634868</v>
      </c>
      <c r="E27" s="90">
        <f t="shared" si="1"/>
        <v>66.668395064638162</v>
      </c>
      <c r="F27" s="90">
        <f t="shared" si="2"/>
        <v>53.334716051710522</v>
      </c>
      <c r="G27" s="91">
        <f t="shared" si="3"/>
        <v>0.29999222241076984</v>
      </c>
      <c r="H27" s="92">
        <f t="shared" si="4"/>
        <v>19.8</v>
      </c>
      <c r="I27" s="92">
        <v>36</v>
      </c>
      <c r="J27" s="93">
        <v>25</v>
      </c>
      <c r="K27" s="93">
        <v>43</v>
      </c>
      <c r="L27" s="93">
        <v>31</v>
      </c>
      <c r="M27" s="93">
        <v>0</v>
      </c>
      <c r="N27" s="93">
        <v>0</v>
      </c>
      <c r="O27" s="93">
        <f>VLOOKUP($A27,'Building Permits (Avg)'!$B:$H,3,FALSE)</f>
        <v>48</v>
      </c>
      <c r="P27" s="93">
        <f>VLOOKUP($A27,'Building Permits (Avg)'!$B:$H,4,FALSE)</f>
        <v>71</v>
      </c>
      <c r="Q27" s="93">
        <f>VLOOKUP($A27,'Building Permits (Avg)'!$B:$H,5,FALSE)</f>
        <v>83</v>
      </c>
      <c r="R27" s="93">
        <f>VLOOKUP($A27,'Building Permits (Avg)'!$B:$H,6,FALSE)</f>
        <v>48</v>
      </c>
      <c r="S27" s="93">
        <f>VLOOKUP($A27,'Building Permits (Avg)'!$B:$H,7,FALSE)</f>
        <v>46</v>
      </c>
      <c r="T27" s="93">
        <v>20</v>
      </c>
      <c r="U27" s="93">
        <v>48</v>
      </c>
      <c r="V27" s="93">
        <v>71</v>
      </c>
      <c r="W27" s="93">
        <v>79</v>
      </c>
      <c r="X27" s="93">
        <v>16</v>
      </c>
      <c r="Y27" s="93">
        <v>0</v>
      </c>
      <c r="Z27" s="93">
        <v>0</v>
      </c>
      <c r="AA27" s="93">
        <v>4</v>
      </c>
      <c r="AB27" s="93">
        <v>6</v>
      </c>
    </row>
    <row r="28" spans="1:28" ht="12.75" customHeight="1">
      <c r="A28" s="88" t="s">
        <v>224</v>
      </c>
      <c r="B28" s="89">
        <f t="shared" si="5"/>
        <v>443.18882124016454</v>
      </c>
      <c r="C28" s="89">
        <f t="shared" si="0"/>
        <v>423.35</v>
      </c>
      <c r="D28" s="90">
        <f t="shared" si="6"/>
        <v>321.22205310041124</v>
      </c>
      <c r="E28" s="90">
        <f t="shared" si="1"/>
        <v>321.22205310041124</v>
      </c>
      <c r="F28" s="90">
        <f t="shared" si="2"/>
        <v>0</v>
      </c>
      <c r="G28" s="91">
        <f t="shared" si="3"/>
        <v>0.61950914664565171</v>
      </c>
      <c r="H28" s="92">
        <f t="shared" si="4"/>
        <v>261.39999999999998</v>
      </c>
      <c r="I28" s="92">
        <v>199</v>
      </c>
      <c r="J28" s="93">
        <v>203</v>
      </c>
      <c r="K28" s="93">
        <v>379</v>
      </c>
      <c r="L28" s="93">
        <v>306</v>
      </c>
      <c r="M28" s="93">
        <v>263</v>
      </c>
      <c r="N28" s="93">
        <v>156</v>
      </c>
      <c r="O28" s="93">
        <f>VLOOKUP($A28,'Building Permits (Avg)'!$B:$H,3,FALSE)</f>
        <v>356</v>
      </c>
      <c r="P28" s="93">
        <f>VLOOKUP($A28,'Building Permits (Avg)'!$B:$H,4,FALSE)</f>
        <v>536</v>
      </c>
      <c r="Q28" s="93">
        <f>VLOOKUP($A28,'Building Permits (Avg)'!$B:$H,5,FALSE)</f>
        <v>444</v>
      </c>
      <c r="R28" s="93">
        <f>VLOOKUP($A28,'Building Permits (Avg)'!$B:$H,6,FALSE)</f>
        <v>428</v>
      </c>
      <c r="S28" s="93">
        <f>VLOOKUP($A28,'Building Permits (Avg)'!$B:$H,7,FALSE)</f>
        <v>302</v>
      </c>
      <c r="T28" s="93">
        <v>199</v>
      </c>
      <c r="U28" s="93">
        <v>300</v>
      </c>
      <c r="V28" s="93">
        <v>300</v>
      </c>
      <c r="W28" s="93">
        <v>317</v>
      </c>
      <c r="X28" s="93">
        <v>0</v>
      </c>
      <c r="Y28" s="93">
        <v>56</v>
      </c>
      <c r="Z28" s="93">
        <v>236</v>
      </c>
      <c r="AA28" s="93">
        <v>127</v>
      </c>
      <c r="AB28" s="93">
        <v>42</v>
      </c>
    </row>
    <row r="29" spans="1:28" ht="12.75" customHeight="1">
      <c r="A29" s="88" t="s">
        <v>225</v>
      </c>
      <c r="B29" s="89">
        <f t="shared" si="5"/>
        <v>200.33630477960816</v>
      </c>
      <c r="C29" s="89">
        <f t="shared" si="0"/>
        <v>139.9</v>
      </c>
      <c r="D29" s="90">
        <f t="shared" si="6"/>
        <v>333.59076194902036</v>
      </c>
      <c r="E29" s="90">
        <f t="shared" si="1"/>
        <v>333.59076194902036</v>
      </c>
      <c r="F29" s="90">
        <f t="shared" si="2"/>
        <v>0</v>
      </c>
      <c r="G29" s="91">
        <f t="shared" si="3"/>
        <v>0.46464116420492257</v>
      </c>
      <c r="H29" s="92">
        <f t="shared" si="4"/>
        <v>60.4</v>
      </c>
      <c r="I29" s="92">
        <v>155</v>
      </c>
      <c r="J29" s="93">
        <v>89</v>
      </c>
      <c r="K29" s="93">
        <v>83</v>
      </c>
      <c r="L29" s="93">
        <v>106</v>
      </c>
      <c r="M29" s="93">
        <v>0</v>
      </c>
      <c r="N29" s="93">
        <v>24</v>
      </c>
      <c r="O29" s="93">
        <f>VLOOKUP($A29,'Building Permits (Avg)'!$B:$H,3,FALSE)</f>
        <v>104</v>
      </c>
      <c r="P29" s="93">
        <f>VLOOKUP($A29,'Building Permits (Avg)'!$B:$H,4,FALSE)</f>
        <v>149</v>
      </c>
      <c r="Q29" s="93">
        <f>VLOOKUP($A29,'Building Permits (Avg)'!$B:$H,5,FALSE)</f>
        <v>220</v>
      </c>
      <c r="R29" s="93">
        <f>VLOOKUP($A29,'Building Permits (Avg)'!$B:$H,6,FALSE)</f>
        <v>167</v>
      </c>
      <c r="S29" s="93">
        <f>VLOOKUP($A29,'Building Permits (Avg)'!$B:$H,7,FALSE)</f>
        <v>56</v>
      </c>
      <c r="T29" s="93">
        <v>155</v>
      </c>
      <c r="U29" s="93">
        <v>104</v>
      </c>
      <c r="V29" s="93">
        <v>149</v>
      </c>
      <c r="W29" s="93">
        <v>220</v>
      </c>
      <c r="X29" s="93">
        <v>0</v>
      </c>
      <c r="Y29" s="93">
        <v>0</v>
      </c>
      <c r="Z29" s="93">
        <v>0</v>
      </c>
      <c r="AA29" s="93">
        <v>0</v>
      </c>
      <c r="AB29" s="93">
        <v>6</v>
      </c>
    </row>
    <row r="30" spans="1:28" ht="12.75" customHeight="1">
      <c r="A30" s="88" t="s">
        <v>226</v>
      </c>
      <c r="B30" s="89">
        <f t="shared" si="5"/>
        <v>90.57729005125509</v>
      </c>
      <c r="C30" s="89">
        <f t="shared" si="0"/>
        <v>73.5</v>
      </c>
      <c r="D30" s="90">
        <f t="shared" si="6"/>
        <v>110.44322512813771</v>
      </c>
      <c r="E30" s="90">
        <f t="shared" si="1"/>
        <v>110.44322512813771</v>
      </c>
      <c r="F30" s="90">
        <f t="shared" si="2"/>
        <v>0</v>
      </c>
      <c r="G30" s="91">
        <f t="shared" si="3"/>
        <v>0.36217703669547374</v>
      </c>
      <c r="H30" s="92">
        <f t="shared" si="4"/>
        <v>26.8</v>
      </c>
      <c r="I30" s="92">
        <v>40</v>
      </c>
      <c r="J30" s="93">
        <v>48</v>
      </c>
      <c r="K30" s="93">
        <v>42</v>
      </c>
      <c r="L30" s="93">
        <v>44</v>
      </c>
      <c r="M30" s="93">
        <v>0</v>
      </c>
      <c r="N30" s="93">
        <v>0</v>
      </c>
      <c r="O30" s="93">
        <f>VLOOKUP($A30,'Building Permits (Avg)'!$B:$H,3,FALSE)</f>
        <v>79</v>
      </c>
      <c r="P30" s="93">
        <f>VLOOKUP($A30,'Building Permits (Avg)'!$B:$H,4,FALSE)</f>
        <v>69</v>
      </c>
      <c r="Q30" s="93">
        <f>VLOOKUP($A30,'Building Permits (Avg)'!$B:$H,5,FALSE)</f>
        <v>74</v>
      </c>
      <c r="R30" s="93">
        <f>VLOOKUP($A30,'Building Permits (Avg)'!$B:$H,6,FALSE)</f>
        <v>69</v>
      </c>
      <c r="S30" s="93">
        <f>VLOOKUP($A30,'Building Permits (Avg)'!$B:$H,7,FALSE)</f>
        <v>58</v>
      </c>
      <c r="T30" s="93">
        <v>40</v>
      </c>
      <c r="U30" s="93">
        <v>79</v>
      </c>
      <c r="V30" s="93">
        <v>69</v>
      </c>
      <c r="W30" s="93">
        <v>74</v>
      </c>
      <c r="X30" s="93">
        <v>0</v>
      </c>
      <c r="Y30" s="93">
        <v>0</v>
      </c>
      <c r="Z30" s="93">
        <v>0</v>
      </c>
      <c r="AA30" s="93">
        <v>0</v>
      </c>
      <c r="AB30" s="93">
        <v>0</v>
      </c>
    </row>
    <row r="31" spans="1:28" ht="12.75" customHeight="1">
      <c r="A31" s="88" t="s">
        <v>227</v>
      </c>
      <c r="B31" s="89">
        <f t="shared" si="5"/>
        <v>64.395488855525088</v>
      </c>
      <c r="C31" s="89">
        <f t="shared" si="0"/>
        <v>47.1</v>
      </c>
      <c r="D31" s="90">
        <f t="shared" si="6"/>
        <v>85.234069129246137</v>
      </c>
      <c r="E31" s="90">
        <f t="shared" si="1"/>
        <v>79.906939808668241</v>
      </c>
      <c r="F31" s="90">
        <f t="shared" si="2"/>
        <v>5.3271293205778836</v>
      </c>
      <c r="G31" s="91">
        <f t="shared" si="3"/>
        <v>0.37543672767137581</v>
      </c>
      <c r="H31" s="92">
        <f t="shared" si="4"/>
        <v>18.2</v>
      </c>
      <c r="I31" s="92">
        <v>32</v>
      </c>
      <c r="J31" s="93">
        <v>21</v>
      </c>
      <c r="K31" s="93">
        <v>21</v>
      </c>
      <c r="L31" s="93">
        <v>24</v>
      </c>
      <c r="M31" s="93">
        <v>25</v>
      </c>
      <c r="N31" s="93">
        <v>0</v>
      </c>
      <c r="O31" s="93">
        <f>VLOOKUP($A31,'Building Permits (Avg)'!$B:$H,3,FALSE)</f>
        <v>47</v>
      </c>
      <c r="P31" s="93">
        <f>VLOOKUP($A31,'Building Permits (Avg)'!$B:$H,4,FALSE)</f>
        <v>51</v>
      </c>
      <c r="Q31" s="93">
        <f>VLOOKUP($A31,'Building Permits (Avg)'!$B:$H,5,FALSE)</f>
        <v>39</v>
      </c>
      <c r="R31" s="93">
        <f>VLOOKUP($A31,'Building Permits (Avg)'!$B:$H,6,FALSE)</f>
        <v>62</v>
      </c>
      <c r="S31" s="93">
        <f>VLOOKUP($A31,'Building Permits (Avg)'!$B:$H,7,FALSE)</f>
        <v>20</v>
      </c>
      <c r="T31" s="93">
        <v>30</v>
      </c>
      <c r="U31" s="93">
        <v>45</v>
      </c>
      <c r="V31" s="93">
        <v>43</v>
      </c>
      <c r="W31" s="93">
        <v>33</v>
      </c>
      <c r="X31" s="93">
        <v>2</v>
      </c>
      <c r="Y31" s="93">
        <v>2</v>
      </c>
      <c r="Z31" s="93">
        <v>8</v>
      </c>
      <c r="AA31" s="93">
        <v>6</v>
      </c>
      <c r="AB31" s="93">
        <v>0</v>
      </c>
    </row>
    <row r="32" spans="1:28" ht="12.75" customHeight="1">
      <c r="A32" s="88" t="s">
        <v>228</v>
      </c>
      <c r="B32" s="89">
        <f t="shared" si="5"/>
        <v>291.035551991354</v>
      </c>
      <c r="C32" s="89">
        <f t="shared" si="0"/>
        <v>283.25</v>
      </c>
      <c r="D32" s="90">
        <f t="shared" si="6"/>
        <v>162.20863593198399</v>
      </c>
      <c r="E32" s="90">
        <f t="shared" si="1"/>
        <v>148.54896132718534</v>
      </c>
      <c r="F32" s="90">
        <f t="shared" si="2"/>
        <v>13.659674604798653</v>
      </c>
      <c r="G32" s="91">
        <f t="shared" si="3"/>
        <v>0.58566548848752187</v>
      </c>
      <c r="H32" s="92">
        <f t="shared" si="4"/>
        <v>173.4</v>
      </c>
      <c r="I32" s="92">
        <v>95</v>
      </c>
      <c r="J32" s="93">
        <v>155</v>
      </c>
      <c r="K32" s="93">
        <v>100</v>
      </c>
      <c r="L32" s="93">
        <v>348</v>
      </c>
      <c r="M32" s="93">
        <v>120</v>
      </c>
      <c r="N32" s="93">
        <v>144</v>
      </c>
      <c r="O32" s="93">
        <f>VLOOKUP($A32,'Building Permits (Avg)'!$B:$H,3,FALSE)</f>
        <v>279</v>
      </c>
      <c r="P32" s="93">
        <f>VLOOKUP($A32,'Building Permits (Avg)'!$B:$H,4,FALSE)</f>
        <v>201</v>
      </c>
      <c r="Q32" s="93">
        <f>VLOOKUP($A32,'Building Permits (Avg)'!$B:$H,5,FALSE)</f>
        <v>406</v>
      </c>
      <c r="R32" s="93">
        <f>VLOOKUP($A32,'Building Permits (Avg)'!$B:$H,6,FALSE)</f>
        <v>223</v>
      </c>
      <c r="S32" s="93">
        <f>VLOOKUP($A32,'Building Permits (Avg)'!$B:$H,7,FALSE)</f>
        <v>300</v>
      </c>
      <c r="T32" s="93">
        <v>87</v>
      </c>
      <c r="U32" s="93">
        <v>235</v>
      </c>
      <c r="V32" s="93">
        <v>148</v>
      </c>
      <c r="W32" s="93">
        <v>178</v>
      </c>
      <c r="X32" s="93">
        <v>8</v>
      </c>
      <c r="Y32" s="93">
        <v>44</v>
      </c>
      <c r="Z32" s="93">
        <v>53</v>
      </c>
      <c r="AA32" s="93">
        <v>228</v>
      </c>
      <c r="AB32" s="93">
        <v>0</v>
      </c>
    </row>
    <row r="33" spans="1:28" ht="12.75" customHeight="1">
      <c r="A33" s="88" t="s">
        <v>229</v>
      </c>
      <c r="B33" s="89">
        <f t="shared" si="5"/>
        <v>452.70363862184399</v>
      </c>
      <c r="C33" s="89">
        <f t="shared" si="0"/>
        <v>446.90000000000003</v>
      </c>
      <c r="D33" s="90">
        <f t="shared" si="6"/>
        <v>456.75909655460987</v>
      </c>
      <c r="E33" s="90">
        <f t="shared" si="1"/>
        <v>456.75909655460987</v>
      </c>
      <c r="F33" s="90">
        <f t="shared" si="2"/>
        <v>0</v>
      </c>
      <c r="G33" s="91">
        <f t="shared" si="3"/>
        <v>0.35467273935425908</v>
      </c>
      <c r="H33" s="92">
        <f t="shared" si="4"/>
        <v>137</v>
      </c>
      <c r="I33" s="92">
        <v>162</v>
      </c>
      <c r="J33" s="93">
        <v>200</v>
      </c>
      <c r="K33" s="93">
        <v>297</v>
      </c>
      <c r="L33" s="93">
        <v>177</v>
      </c>
      <c r="M33" s="93">
        <v>0</v>
      </c>
      <c r="N33" s="93">
        <v>11</v>
      </c>
      <c r="O33" s="93">
        <f>VLOOKUP($A33,'Building Permits (Avg)'!$B:$H,3,FALSE)</f>
        <v>354</v>
      </c>
      <c r="P33" s="93">
        <f>VLOOKUP($A33,'Building Permits (Avg)'!$B:$H,4,FALSE)</f>
        <v>508</v>
      </c>
      <c r="Q33" s="93">
        <f>VLOOKUP($A33,'Building Permits (Avg)'!$B:$H,5,FALSE)</f>
        <v>304</v>
      </c>
      <c r="R33" s="93">
        <f>VLOOKUP($A33,'Building Permits (Avg)'!$B:$H,6,FALSE)</f>
        <v>462</v>
      </c>
      <c r="S33" s="93">
        <f>VLOOKUP($A33,'Building Permits (Avg)'!$B:$H,7,FALSE)</f>
        <v>265</v>
      </c>
      <c r="T33" s="93">
        <v>162</v>
      </c>
      <c r="U33" s="93">
        <v>338</v>
      </c>
      <c r="V33" s="93">
        <v>376</v>
      </c>
      <c r="W33" s="93">
        <v>260</v>
      </c>
      <c r="X33" s="93">
        <v>0</v>
      </c>
      <c r="Y33" s="93">
        <v>16</v>
      </c>
      <c r="Z33" s="93">
        <v>132</v>
      </c>
      <c r="AA33" s="93">
        <v>44</v>
      </c>
      <c r="AB33" s="93">
        <v>159</v>
      </c>
    </row>
    <row r="34" spans="1:28" ht="12.75" customHeight="1">
      <c r="A34" s="94"/>
      <c r="B34" s="95"/>
      <c r="C34" s="95"/>
      <c r="D34" s="96"/>
      <c r="E34" s="96"/>
      <c r="F34" s="96"/>
      <c r="G34" s="96"/>
      <c r="H34" s="96"/>
      <c r="I34" s="96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</row>
    <row r="35" spans="1:28" ht="12.75" customHeight="1">
      <c r="A35" s="98"/>
      <c r="B35" s="98"/>
      <c r="C35" s="98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</row>
    <row r="36" spans="1:28" ht="12.75" customHeight="1">
      <c r="A36" s="64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64"/>
      <c r="M36" s="64"/>
      <c r="N36" s="64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</row>
    <row r="37" spans="1:28" ht="12.75" customHeight="1">
      <c r="A37" s="100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64"/>
      <c r="M37" s="64"/>
      <c r="N37" s="64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</row>
    <row r="38" spans="1:28" ht="12.75" customHeight="1">
      <c r="A38" s="100"/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64"/>
      <c r="M38" s="64"/>
      <c r="N38" s="64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</row>
    <row r="39" spans="1:28" ht="12.75" customHeight="1">
      <c r="A39" s="100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64"/>
      <c r="M39" s="64"/>
      <c r="N39" s="64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</row>
    <row r="40" spans="1:28" ht="12.75" customHeight="1">
      <c r="A40" s="100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64"/>
      <c r="M40" s="64"/>
      <c r="N40" s="64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</row>
    <row r="41" spans="1:28" ht="12.75" customHeight="1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64"/>
      <c r="M41" s="64"/>
      <c r="N41" s="64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</row>
    <row r="42" spans="1:28" ht="12.75" customHeight="1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64"/>
      <c r="M42" s="64"/>
      <c r="N42" s="64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</row>
    <row r="43" spans="1:28" ht="12.75" customHeight="1">
      <c r="A43" s="100"/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64"/>
      <c r="M43" s="64"/>
      <c r="N43" s="64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</row>
    <row r="44" spans="1:28" ht="12.75" customHeight="1">
      <c r="A44" s="100"/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64"/>
      <c r="M44" s="64"/>
      <c r="N44" s="64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</row>
    <row r="45" spans="1:28" ht="12.75" customHeight="1">
      <c r="A45" s="100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64"/>
      <c r="M45" s="64"/>
      <c r="N45" s="64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</row>
    <row r="46" spans="1:28" ht="12.75" customHeight="1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</row>
    <row r="47" spans="1:28" ht="12.75" customHeight="1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</row>
    <row r="48" spans="1:28" ht="12.75" customHeight="1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</row>
    <row r="49" spans="1:28" ht="12.7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</row>
    <row r="50" spans="1:28" ht="12.7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</row>
    <row r="51" spans="1:28" ht="12.75" customHeight="1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</row>
    <row r="52" spans="1:28" ht="12.75" customHeight="1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</row>
    <row r="53" spans="1:28" ht="12.75" customHeight="1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</row>
    <row r="54" spans="1:28" ht="12.75" customHeight="1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</row>
    <row r="55" spans="1:28" ht="12.75" customHeight="1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</row>
    <row r="56" spans="1:28" ht="12.75" customHeight="1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</row>
    <row r="57" spans="1:28" ht="12.75" customHeight="1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</row>
    <row r="58" spans="1:28" ht="12.75" customHeight="1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</row>
    <row r="59" spans="1:28" ht="12.7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</row>
    <row r="60" spans="1:28" ht="12.75" customHeight="1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</row>
    <row r="61" spans="1:28" ht="12.75" customHeight="1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</row>
    <row r="62" spans="1:28" ht="12.75" customHeight="1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</row>
    <row r="63" spans="1:28" ht="12.75" customHeight="1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</row>
    <row r="64" spans="1:28" ht="12.75" customHeight="1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</row>
    <row r="65" spans="1:28" ht="12.75" customHeight="1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</row>
    <row r="66" spans="1:28" ht="12.75" customHeight="1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</row>
    <row r="67" spans="1:28" ht="12.75" customHeight="1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</row>
    <row r="68" spans="1:28" ht="12.7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</row>
    <row r="69" spans="1:28" ht="12.7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</row>
    <row r="70" spans="1:28" ht="12.75" customHeight="1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</row>
    <row r="71" spans="1:28" ht="12.75" customHeight="1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</row>
    <row r="72" spans="1:28" ht="12.75" customHeight="1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</row>
    <row r="73" spans="1:28" ht="12.75" customHeight="1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</row>
    <row r="74" spans="1:28" ht="12.75" customHeight="1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</row>
    <row r="75" spans="1:28" ht="12.75" customHeight="1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</row>
    <row r="76" spans="1:28" ht="12.75" customHeight="1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</row>
    <row r="77" spans="1:28" ht="12.75" customHeight="1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</row>
    <row r="78" spans="1:28" ht="12.75" customHeight="1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</row>
    <row r="79" spans="1:28" ht="12.75" customHeight="1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</row>
    <row r="80" spans="1:28" ht="12.75" customHeight="1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</row>
    <row r="81" spans="1:28" ht="12.75" customHeight="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</row>
    <row r="82" spans="1:28" ht="12.75" customHeight="1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</row>
    <row r="83" spans="1:28" ht="12.75" customHeight="1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</row>
    <row r="84" spans="1:28" ht="12.75" customHeight="1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</row>
    <row r="85" spans="1:28" ht="12.75" customHeight="1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</row>
    <row r="86" spans="1:28" ht="12.75" customHeight="1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</row>
    <row r="87" spans="1:28" ht="12.7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</row>
    <row r="88" spans="1:28" ht="12.7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</row>
    <row r="89" spans="1:28" ht="12.75" customHeight="1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</row>
    <row r="90" spans="1:28" ht="12.75" customHeight="1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</row>
    <row r="91" spans="1:28" ht="12.75" customHeight="1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</row>
    <row r="92" spans="1:28" ht="12.75" customHeight="1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</row>
    <row r="93" spans="1:28" ht="12.75" customHeight="1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</row>
    <row r="94" spans="1:28" ht="12.75" customHeight="1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</row>
    <row r="95" spans="1:28" ht="12.75" customHeight="1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</row>
    <row r="96" spans="1:28" ht="12.75" customHeight="1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</row>
    <row r="97" spans="1:28" ht="12.75" customHeight="1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</row>
    <row r="98" spans="1:28" ht="12.75" customHeight="1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</row>
    <row r="99" spans="1:28" ht="12.75" customHeight="1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</row>
    <row r="100" spans="1:28" ht="12.75" customHeight="1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</row>
    <row r="101" spans="1:28" ht="12.75" customHeight="1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</row>
    <row r="102" spans="1:28" ht="12.75" customHeight="1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</row>
    <row r="103" spans="1:28" ht="12.75" customHeight="1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</row>
    <row r="104" spans="1:28" ht="12.75" customHeight="1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</row>
    <row r="105" spans="1:28" ht="12.75" customHeight="1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</row>
    <row r="106" spans="1:28" ht="12.7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</row>
    <row r="107" spans="1:28" ht="12.7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</row>
    <row r="108" spans="1:28" ht="12.75" customHeight="1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</row>
    <row r="109" spans="1:28" ht="12.75" customHeight="1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</row>
    <row r="110" spans="1:28" ht="12.75" customHeight="1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</row>
    <row r="111" spans="1:28" ht="12.75" customHeight="1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</row>
    <row r="112" spans="1:28" ht="12.75" customHeight="1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</row>
    <row r="113" spans="1:28" ht="12.75" customHeight="1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</row>
    <row r="114" spans="1:28" ht="12.75" customHeight="1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</row>
    <row r="115" spans="1:28" ht="12.75" customHeight="1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</row>
    <row r="116" spans="1:28" ht="12.75" customHeight="1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</row>
    <row r="117" spans="1:28" ht="12.75" customHeight="1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</row>
    <row r="118" spans="1:28" ht="12.75" customHeight="1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</row>
    <row r="119" spans="1:28" ht="12.75" customHeight="1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</row>
    <row r="120" spans="1:28" ht="12.75" customHeight="1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</row>
    <row r="121" spans="1:28" ht="12.75" customHeight="1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</row>
    <row r="122" spans="1:28" ht="12.75" customHeight="1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</row>
    <row r="123" spans="1:28" ht="12.75" customHeight="1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</row>
    <row r="124" spans="1:28" ht="12.75" customHeight="1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</row>
    <row r="125" spans="1:28" ht="12.7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</row>
    <row r="126" spans="1:28" ht="12.7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</row>
    <row r="127" spans="1:28" ht="12.75" customHeight="1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</row>
    <row r="128" spans="1:28" ht="12.75" customHeight="1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</row>
    <row r="129" spans="1:28" ht="12.75" customHeight="1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</row>
    <row r="130" spans="1:28" ht="12.75" customHeight="1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</row>
    <row r="131" spans="1:28" ht="12.75" customHeight="1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</row>
    <row r="132" spans="1:28" ht="12.75" customHeight="1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</row>
    <row r="133" spans="1:28" ht="12.75" customHeight="1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</row>
    <row r="134" spans="1:28" ht="12.75" customHeight="1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</row>
    <row r="135" spans="1:28" ht="12.75" customHeight="1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</row>
    <row r="136" spans="1:28" ht="12.75" customHeight="1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</row>
    <row r="137" spans="1:28" ht="12.75" customHeight="1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</row>
    <row r="138" spans="1:28" ht="12.75" customHeight="1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</row>
    <row r="139" spans="1:28" ht="12.75" customHeight="1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</row>
    <row r="140" spans="1:28" ht="12.75" customHeight="1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</row>
    <row r="141" spans="1:28" ht="12.75" customHeight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</row>
    <row r="142" spans="1:28" ht="12.75" customHeight="1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</row>
    <row r="143" spans="1:28" ht="12.75" customHeight="1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</row>
    <row r="144" spans="1:28" ht="12.7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</row>
    <row r="145" spans="1:28" ht="12.7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</row>
    <row r="146" spans="1:28" ht="12.75" customHeight="1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</row>
    <row r="147" spans="1:28" ht="12.75" customHeight="1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</row>
    <row r="148" spans="1:28" ht="12.75" customHeight="1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</row>
    <row r="149" spans="1:28" ht="12.75" customHeight="1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</row>
    <row r="150" spans="1:28" ht="12.75" customHeight="1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</row>
    <row r="151" spans="1:28" ht="12.75" customHeight="1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</row>
    <row r="152" spans="1:28" ht="12.75" customHeight="1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</row>
    <row r="153" spans="1:28" ht="12.75" customHeight="1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</row>
    <row r="154" spans="1:28" ht="12.75" customHeight="1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</row>
    <row r="155" spans="1:28" ht="12.75" customHeight="1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</row>
    <row r="156" spans="1:28" ht="12.75" customHeight="1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</row>
    <row r="157" spans="1:28" ht="12.75" customHeight="1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</row>
    <row r="158" spans="1:28" ht="12.75" customHeight="1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</row>
    <row r="159" spans="1:28" ht="12.75" customHeight="1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</row>
    <row r="160" spans="1:28" ht="12.75" customHeight="1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</row>
    <row r="161" spans="1:28" ht="12.75" customHeight="1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</row>
    <row r="162" spans="1:28" ht="12.75" customHeight="1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  <c r="AA162" s="64"/>
      <c r="AB162" s="64"/>
    </row>
    <row r="163" spans="1:28" ht="12.7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</row>
    <row r="164" spans="1:28" ht="12.7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  <c r="AA164" s="64"/>
      <c r="AB164" s="64"/>
    </row>
    <row r="165" spans="1:28" ht="12.75" customHeight="1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</row>
    <row r="166" spans="1:28" ht="12.75" customHeight="1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</row>
    <row r="167" spans="1:28" ht="12.75" customHeight="1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</row>
    <row r="168" spans="1:28" ht="12.75" customHeight="1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</row>
    <row r="169" spans="1:28" ht="12.75" customHeight="1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</row>
    <row r="170" spans="1:28" ht="12.75" customHeight="1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</row>
    <row r="171" spans="1:28" ht="12.75" customHeight="1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/>
    </row>
    <row r="172" spans="1:28" ht="12.75" customHeight="1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  <c r="AA172" s="64"/>
      <c r="AB172" s="64"/>
    </row>
    <row r="173" spans="1:28" ht="12.75" customHeight="1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</row>
    <row r="174" spans="1:28" ht="12.75" customHeight="1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/>
      <c r="AB174" s="64"/>
    </row>
    <row r="175" spans="1:28" ht="12.75" customHeight="1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  <c r="AA175" s="64"/>
      <c r="AB175" s="64"/>
    </row>
    <row r="176" spans="1:28" ht="12.75" customHeight="1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  <c r="AA176" s="64"/>
      <c r="AB176" s="64"/>
    </row>
    <row r="177" spans="1:28" ht="12.75" customHeight="1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</row>
    <row r="178" spans="1:28" ht="12.75" customHeight="1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</row>
    <row r="179" spans="1:28" ht="12.75" customHeight="1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</row>
    <row r="180" spans="1:28" ht="12.75" customHeight="1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</row>
    <row r="181" spans="1:28" ht="12.75" customHeight="1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</row>
    <row r="182" spans="1:28" ht="12.7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</row>
    <row r="183" spans="1:28" ht="12.7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</row>
    <row r="184" spans="1:28" ht="12.75" customHeight="1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</row>
    <row r="185" spans="1:28" ht="12.75" customHeight="1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</row>
    <row r="186" spans="1:28" ht="12.75" customHeight="1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</row>
    <row r="187" spans="1:28" ht="12.75" customHeight="1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  <c r="AA187" s="64"/>
      <c r="AB187" s="64"/>
    </row>
    <row r="188" spans="1:28" ht="12.75" customHeight="1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</row>
    <row r="189" spans="1:28" ht="12.75" customHeight="1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  <c r="AA189" s="64"/>
      <c r="AB189" s="64"/>
    </row>
    <row r="190" spans="1:28" ht="12.75" customHeight="1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</row>
    <row r="191" spans="1:28" ht="12.75" customHeight="1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</row>
    <row r="192" spans="1:28" ht="12.75" customHeight="1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</row>
    <row r="193" spans="1:28" ht="12.75" customHeight="1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  <c r="AA193" s="64"/>
      <c r="AB193" s="64"/>
    </row>
    <row r="194" spans="1:28" ht="12.75" customHeight="1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</row>
    <row r="195" spans="1:28" ht="12.75" customHeight="1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  <c r="AA195" s="64"/>
      <c r="AB195" s="64"/>
    </row>
    <row r="196" spans="1:28" ht="12.75" customHeight="1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  <c r="AA196" s="64"/>
      <c r="AB196" s="64"/>
    </row>
    <row r="197" spans="1:28" ht="12.75" customHeight="1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  <c r="AA197" s="64"/>
      <c r="AB197" s="64"/>
    </row>
    <row r="198" spans="1:28" ht="12.75" customHeight="1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</row>
    <row r="199" spans="1:28" ht="12.75" customHeight="1">
      <c r="A199" s="64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  <c r="AA199" s="64"/>
      <c r="AB199" s="64"/>
    </row>
    <row r="200" spans="1:28" ht="12.75" customHeight="1">
      <c r="A200" s="64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</row>
    <row r="201" spans="1:28" ht="12.7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</row>
    <row r="202" spans="1:28" ht="12.7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  <c r="AA202" s="64"/>
      <c r="AB202" s="64"/>
    </row>
    <row r="203" spans="1:28" ht="12.75" customHeight="1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</row>
    <row r="204" spans="1:28" ht="12.75" customHeight="1">
      <c r="A204" s="64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</row>
    <row r="205" spans="1:28" ht="12.75" customHeight="1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  <c r="AA205" s="64"/>
      <c r="AB205" s="64"/>
    </row>
    <row r="206" spans="1:28" ht="12.75" customHeight="1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B206" s="64"/>
    </row>
    <row r="207" spans="1:28" ht="12.75" customHeight="1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  <c r="AA207" s="64"/>
      <c r="AB207" s="64"/>
    </row>
    <row r="208" spans="1:28" ht="12.75" customHeight="1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/>
      <c r="AB208" s="64"/>
    </row>
    <row r="209" spans="1:28" ht="12.75" customHeight="1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  <c r="AA209" s="64"/>
      <c r="AB209" s="64"/>
    </row>
    <row r="210" spans="1:28" ht="12.75" customHeight="1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  <c r="AA210" s="64"/>
      <c r="AB210" s="64"/>
    </row>
    <row r="211" spans="1:28" ht="12.75" customHeight="1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  <c r="AA211" s="64"/>
      <c r="AB211" s="64"/>
    </row>
    <row r="212" spans="1:28" ht="12.75" customHeight="1">
      <c r="A212" s="64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</row>
    <row r="213" spans="1:28" ht="12.75" customHeight="1">
      <c r="A213" s="64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  <c r="AA213" s="64"/>
      <c r="AB213" s="64"/>
    </row>
    <row r="214" spans="1:28" ht="12.75" customHeight="1">
      <c r="A214" s="64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/>
      <c r="AB214" s="64"/>
    </row>
    <row r="215" spans="1:28" ht="12.75" customHeight="1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  <c r="AA215" s="64"/>
      <c r="AB215" s="64"/>
    </row>
    <row r="216" spans="1:28" ht="12.75" customHeight="1">
      <c r="A216" s="64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  <c r="AA216" s="64"/>
      <c r="AB216" s="64"/>
    </row>
    <row r="217" spans="1:28" ht="12.75" customHeight="1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  <c r="AA217" s="64"/>
      <c r="AB217" s="64"/>
    </row>
    <row r="218" spans="1:28" ht="12.75" customHeight="1">
      <c r="A218" s="64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  <c r="AA218" s="64"/>
      <c r="AB218" s="64"/>
    </row>
    <row r="219" spans="1:28" ht="12.75" customHeight="1">
      <c r="A219" s="64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  <c r="AA219" s="64"/>
      <c r="AB219" s="64"/>
    </row>
    <row r="220" spans="1:28" ht="12.7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  <c r="AA220" s="64"/>
      <c r="AB220" s="64"/>
    </row>
    <row r="221" spans="1:28" ht="12.7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  <c r="AA221" s="64"/>
      <c r="AB221" s="64"/>
    </row>
    <row r="222" spans="1:28" ht="12.75" customHeight="1">
      <c r="A222" s="64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  <c r="AA222" s="64"/>
      <c r="AB222" s="64"/>
    </row>
    <row r="223" spans="1:28" ht="12.75" customHeight="1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  <c r="AA223" s="64"/>
      <c r="AB223" s="64"/>
    </row>
    <row r="224" spans="1:28" ht="12.75" customHeight="1">
      <c r="A224" s="64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  <c r="AA224" s="64"/>
      <c r="AB224" s="64"/>
    </row>
    <row r="225" spans="1:28" ht="12.75" customHeight="1">
      <c r="A225" s="64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/>
      <c r="AB225" s="64"/>
    </row>
    <row r="226" spans="1:28" ht="12.75" customHeight="1">
      <c r="A226" s="64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  <c r="AA226" s="64"/>
      <c r="AB226" s="64"/>
    </row>
    <row r="227" spans="1:28" ht="12.75" customHeight="1">
      <c r="A227" s="64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  <c r="AA227" s="64"/>
      <c r="AB227" s="64"/>
    </row>
    <row r="228" spans="1:28" ht="12.75" customHeight="1">
      <c r="A228" s="64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  <c r="AA228" s="64"/>
      <c r="AB228" s="64"/>
    </row>
    <row r="229" spans="1:28" ht="12.75" customHeight="1">
      <c r="A229" s="64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  <c r="AA229" s="64"/>
      <c r="AB229" s="64"/>
    </row>
    <row r="230" spans="1:28" ht="12.75" customHeight="1">
      <c r="A230" s="64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  <c r="AA230" s="64"/>
      <c r="AB230" s="64"/>
    </row>
    <row r="231" spans="1:28" ht="12.75" customHeight="1">
      <c r="A231" s="64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  <c r="AA231" s="64"/>
      <c r="AB231" s="64"/>
    </row>
    <row r="232" spans="1:28" ht="12.75" customHeight="1">
      <c r="A232" s="64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  <c r="AA232" s="64"/>
      <c r="AB232" s="64"/>
    </row>
    <row r="233" spans="1:28" ht="12.75" customHeight="1">
      <c r="A233" s="64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  <c r="AA233" s="64"/>
      <c r="AB233" s="64"/>
    </row>
    <row r="234" spans="1:28" ht="12.75" customHeight="1">
      <c r="A234" s="64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</row>
    <row r="235" spans="1:28" ht="12.75" customHeight="1">
      <c r="A235" s="64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  <c r="AA235" s="64"/>
      <c r="AB235" s="64"/>
    </row>
    <row r="236" spans="1:28" ht="12.75" customHeight="1">
      <c r="A236" s="64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</row>
    <row r="237" spans="1:28" ht="12.75" customHeight="1">
      <c r="A237" s="64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  <c r="AA237" s="64"/>
      <c r="AB237" s="64"/>
    </row>
    <row r="238" spans="1:28" ht="12.75" customHeight="1">
      <c r="A238" s="64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  <c r="AA238" s="64"/>
      <c r="AB238" s="64"/>
    </row>
    <row r="239" spans="1:28" ht="12.7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  <c r="AA239" s="64"/>
      <c r="AB239" s="64"/>
    </row>
    <row r="240" spans="1:28" ht="12.7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  <c r="AA240" s="64"/>
      <c r="AB240" s="64"/>
    </row>
    <row r="241" spans="1:28" ht="12.75" customHeight="1">
      <c r="A241" s="64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  <c r="AA241" s="64"/>
      <c r="AB241" s="64"/>
    </row>
    <row r="242" spans="1:28" ht="12.75" customHeight="1">
      <c r="A242" s="64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  <c r="AA242" s="64"/>
      <c r="AB242" s="64"/>
    </row>
    <row r="243" spans="1:28" ht="12.75" customHeight="1">
      <c r="A243" s="64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  <c r="AA243" s="64"/>
      <c r="AB243" s="64"/>
    </row>
    <row r="244" spans="1:28" ht="12.75" customHeight="1">
      <c r="A244" s="64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  <c r="AA244" s="64"/>
      <c r="AB244" s="64"/>
    </row>
    <row r="245" spans="1:28" ht="12.75" customHeight="1">
      <c r="A245" s="64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  <c r="AA245" s="64"/>
      <c r="AB245" s="64"/>
    </row>
    <row r="246" spans="1:28" ht="12.75" customHeight="1">
      <c r="A246" s="64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  <c r="AA246" s="64"/>
      <c r="AB246" s="64"/>
    </row>
    <row r="247" spans="1:28" ht="12.75" customHeight="1">
      <c r="A247" s="64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  <c r="AA247" s="64"/>
      <c r="AB247" s="64"/>
    </row>
    <row r="248" spans="1:28" ht="12.75" customHeight="1">
      <c r="A248" s="64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  <c r="AA248" s="64"/>
      <c r="AB248" s="64"/>
    </row>
    <row r="249" spans="1:28" ht="12.75" customHeight="1">
      <c r="A249" s="64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  <c r="AA249" s="64"/>
      <c r="AB249" s="64"/>
    </row>
    <row r="250" spans="1:28" ht="12.75" customHeight="1">
      <c r="A250" s="64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  <c r="AA250" s="64"/>
      <c r="AB250" s="64"/>
    </row>
    <row r="251" spans="1:28" ht="12.75" customHeight="1">
      <c r="A251" s="64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  <c r="AA251" s="64"/>
      <c r="AB251" s="64"/>
    </row>
    <row r="252" spans="1:28" ht="12.75" customHeight="1">
      <c r="A252" s="64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  <c r="AA252" s="64"/>
      <c r="AB252" s="64"/>
    </row>
    <row r="253" spans="1:28" ht="12.75" customHeight="1">
      <c r="A253" s="64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  <c r="AA253" s="64"/>
      <c r="AB253" s="64"/>
    </row>
    <row r="254" spans="1:28" ht="12.75" customHeight="1">
      <c r="A254" s="64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  <c r="AA254" s="64"/>
      <c r="AB254" s="64"/>
    </row>
    <row r="255" spans="1:28" ht="12.75" customHeight="1">
      <c r="A255" s="64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  <c r="AA255" s="64"/>
      <c r="AB255" s="64"/>
    </row>
    <row r="256" spans="1:28" ht="12.75" customHeight="1">
      <c r="A256" s="64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  <c r="AA256" s="64"/>
      <c r="AB256" s="64"/>
    </row>
    <row r="257" spans="1:28" ht="12.75" customHeight="1">
      <c r="A257" s="64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/>
      <c r="AB257" s="64"/>
    </row>
    <row r="258" spans="1:28" ht="12.7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</row>
    <row r="259" spans="1:28" ht="12.7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  <c r="AA259" s="64"/>
      <c r="AB259" s="64"/>
    </row>
    <row r="260" spans="1:28" ht="12.75" customHeight="1">
      <c r="A260" s="64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  <c r="AA260" s="64"/>
      <c r="AB260" s="64"/>
    </row>
    <row r="261" spans="1:28" ht="12.75" customHeight="1">
      <c r="A261" s="64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  <c r="AA261" s="64"/>
      <c r="AB261" s="64"/>
    </row>
    <row r="262" spans="1:28" ht="12.75" customHeight="1">
      <c r="A262" s="64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  <c r="AA262" s="64"/>
      <c r="AB262" s="64"/>
    </row>
    <row r="263" spans="1:28" ht="12.75" customHeight="1">
      <c r="A263" s="64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  <c r="AA263" s="64"/>
      <c r="AB263" s="64"/>
    </row>
    <row r="264" spans="1:28" ht="12.75" customHeight="1">
      <c r="A264" s="64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  <c r="AA264" s="64"/>
      <c r="AB264" s="64"/>
    </row>
    <row r="265" spans="1:28" ht="12.75" customHeight="1">
      <c r="A265" s="64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</row>
    <row r="266" spans="1:28" ht="12.75" customHeight="1">
      <c r="A266" s="64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  <c r="AA266" s="64"/>
      <c r="AB266" s="64"/>
    </row>
    <row r="267" spans="1:28" ht="12.75" customHeight="1">
      <c r="A267" s="64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  <c r="AA267" s="64"/>
      <c r="AB267" s="64"/>
    </row>
    <row r="268" spans="1:28" ht="12.75" customHeight="1">
      <c r="A268" s="64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  <c r="AA268" s="64"/>
      <c r="AB268" s="64"/>
    </row>
    <row r="269" spans="1:28" ht="12.75" customHeight="1">
      <c r="A269" s="64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  <c r="AA269" s="64"/>
      <c r="AB269" s="64"/>
    </row>
    <row r="270" spans="1:28" ht="12.75" customHeight="1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  <c r="AA270" s="64"/>
      <c r="AB270" s="64"/>
    </row>
    <row r="271" spans="1:28" ht="12.75" customHeight="1">
      <c r="A271" s="64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  <c r="AA271" s="64"/>
      <c r="AB271" s="64"/>
    </row>
    <row r="272" spans="1:28" ht="12.75" customHeight="1">
      <c r="A272" s="64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  <c r="AA272" s="64"/>
      <c r="AB272" s="64"/>
    </row>
    <row r="273" spans="1:28" ht="12.75" customHeight="1">
      <c r="A273" s="64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</row>
    <row r="274" spans="1:28" ht="12.75" customHeight="1">
      <c r="A274" s="64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  <c r="AA274" s="64"/>
      <c r="AB274" s="64"/>
    </row>
    <row r="275" spans="1:28" ht="12.75" customHeight="1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  <c r="AA275" s="64"/>
      <c r="AB275" s="64"/>
    </row>
    <row r="276" spans="1:28" ht="12.75" customHeight="1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  <c r="AA276" s="64"/>
      <c r="AB276" s="64"/>
    </row>
    <row r="277" spans="1:28" ht="12.7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  <c r="AA277" s="64"/>
      <c r="AB277" s="64"/>
    </row>
    <row r="278" spans="1:28" ht="12.7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  <c r="AA278" s="64"/>
      <c r="AB278" s="64"/>
    </row>
    <row r="279" spans="1:28" ht="12.75" customHeight="1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/>
      <c r="AB279" s="64"/>
    </row>
    <row r="280" spans="1:28" ht="12.75" customHeight="1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  <c r="AA280" s="64"/>
      <c r="AB280" s="64"/>
    </row>
    <row r="281" spans="1:28" ht="12.75" customHeight="1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  <c r="AA281" s="64"/>
      <c r="AB281" s="64"/>
    </row>
    <row r="282" spans="1:28" ht="12.75" customHeight="1">
      <c r="A282" s="64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  <c r="AA282" s="64"/>
      <c r="AB282" s="64"/>
    </row>
    <row r="283" spans="1:28" ht="12.75" customHeight="1">
      <c r="A283" s="64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  <c r="AA283" s="64"/>
      <c r="AB283" s="64"/>
    </row>
    <row r="284" spans="1:28" ht="12.75" customHeight="1">
      <c r="A284" s="64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  <c r="AA284" s="64"/>
      <c r="AB284" s="64"/>
    </row>
    <row r="285" spans="1:28" ht="12.75" customHeight="1">
      <c r="A285" s="64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  <c r="AA285" s="64"/>
      <c r="AB285" s="64"/>
    </row>
    <row r="286" spans="1:28" ht="12.75" customHeight="1">
      <c r="A286" s="64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  <c r="AA286" s="64"/>
      <c r="AB286" s="64"/>
    </row>
    <row r="287" spans="1:28" ht="12.75" customHeight="1">
      <c r="A287" s="64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  <c r="AA287" s="64"/>
      <c r="AB287" s="64"/>
    </row>
    <row r="288" spans="1:28" ht="12.75" customHeight="1">
      <c r="A288" s="64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  <c r="AA288" s="64"/>
      <c r="AB288" s="64"/>
    </row>
    <row r="289" spans="1:28" ht="12.75" customHeight="1">
      <c r="A289" s="64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  <c r="AA289" s="64"/>
      <c r="AB289" s="64"/>
    </row>
    <row r="290" spans="1:28" ht="12.75" customHeight="1">
      <c r="A290" s="64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  <c r="AA290" s="64"/>
      <c r="AB290" s="64"/>
    </row>
    <row r="291" spans="1:28" ht="12.75" customHeight="1">
      <c r="A291" s="64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  <c r="AA291" s="64"/>
      <c r="AB291" s="64"/>
    </row>
    <row r="292" spans="1:28" ht="12.75" customHeight="1">
      <c r="A292" s="64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  <c r="AA292" s="64"/>
      <c r="AB292" s="64"/>
    </row>
    <row r="293" spans="1:28" ht="12.75" customHeight="1">
      <c r="A293" s="64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  <c r="AA293" s="64"/>
      <c r="AB293" s="64"/>
    </row>
    <row r="294" spans="1:28" ht="12.75" customHeight="1">
      <c r="A294" s="64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  <c r="AA294" s="64"/>
      <c r="AB294" s="64"/>
    </row>
    <row r="295" spans="1:28" ht="12.75" customHeight="1">
      <c r="A295" s="64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</row>
    <row r="296" spans="1:28" ht="12.7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  <c r="AA296" s="64"/>
      <c r="AB296" s="64"/>
    </row>
    <row r="297" spans="1:28" ht="12.7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  <c r="AA297" s="64"/>
      <c r="AB297" s="64"/>
    </row>
    <row r="298" spans="1:28" ht="12.75" customHeight="1">
      <c r="A298" s="64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  <c r="AA298" s="64"/>
      <c r="AB298" s="64"/>
    </row>
    <row r="299" spans="1:28" ht="12.75" customHeight="1">
      <c r="A299" s="64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  <c r="AA299" s="64"/>
      <c r="AB299" s="64"/>
    </row>
    <row r="300" spans="1:28" ht="12.75" customHeight="1">
      <c r="A300" s="64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  <c r="AA300" s="64"/>
      <c r="AB300" s="64"/>
    </row>
    <row r="301" spans="1:28" ht="12.75" customHeight="1">
      <c r="A301" s="64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  <c r="AA301" s="64"/>
      <c r="AB301" s="64"/>
    </row>
    <row r="302" spans="1:28" ht="12.75" customHeight="1">
      <c r="A302" s="64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  <c r="AA302" s="64"/>
      <c r="AB302" s="64"/>
    </row>
    <row r="303" spans="1:28" ht="12.75" customHeight="1">
      <c r="A303" s="64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  <c r="AA303" s="64"/>
      <c r="AB303" s="64"/>
    </row>
    <row r="304" spans="1:28" ht="12.75" customHeight="1">
      <c r="A304" s="64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  <c r="AA304" s="64"/>
      <c r="AB304" s="64"/>
    </row>
    <row r="305" spans="1:28" ht="12.75" customHeight="1">
      <c r="A305" s="64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  <c r="AA305" s="64"/>
      <c r="AB305" s="64"/>
    </row>
    <row r="306" spans="1:28" ht="12.75" customHeight="1">
      <c r="A306" s="64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  <c r="AA306" s="64"/>
      <c r="AB306" s="64"/>
    </row>
    <row r="307" spans="1:28" ht="12.75" customHeight="1">
      <c r="A307" s="64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  <c r="AA307" s="64"/>
      <c r="AB307" s="64"/>
    </row>
    <row r="308" spans="1:28" ht="12.75" customHeight="1">
      <c r="A308" s="64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  <c r="AA308" s="64"/>
      <c r="AB308" s="64"/>
    </row>
    <row r="309" spans="1:28" ht="12.75" customHeight="1">
      <c r="A309" s="64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  <c r="AA309" s="64"/>
      <c r="AB309" s="64"/>
    </row>
    <row r="310" spans="1:28" ht="12.75" customHeight="1">
      <c r="A310" s="64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  <c r="AA310" s="64"/>
      <c r="AB310" s="64"/>
    </row>
    <row r="311" spans="1:28" ht="12.75" customHeight="1">
      <c r="A311" s="64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  <c r="AA311" s="64"/>
      <c r="AB311" s="64"/>
    </row>
    <row r="312" spans="1:28" ht="12.75" customHeight="1">
      <c r="A312" s="64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  <c r="AA312" s="64"/>
      <c r="AB312" s="64"/>
    </row>
    <row r="313" spans="1:28" ht="12.75" customHeight="1">
      <c r="A313" s="64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  <c r="AA313" s="64"/>
      <c r="AB313" s="64"/>
    </row>
    <row r="314" spans="1:28" ht="12.75" customHeight="1">
      <c r="A314" s="64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  <c r="AA314" s="64"/>
      <c r="AB314" s="64"/>
    </row>
    <row r="315" spans="1:28" ht="12.7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  <c r="AA315" s="64"/>
      <c r="AB315" s="64"/>
    </row>
    <row r="316" spans="1:28" ht="12.7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  <c r="AA316" s="64"/>
      <c r="AB316" s="64"/>
    </row>
    <row r="317" spans="1:28" ht="12.75" customHeight="1">
      <c r="A317" s="64"/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  <c r="AA317" s="64"/>
      <c r="AB317" s="64"/>
    </row>
    <row r="318" spans="1:28" ht="12.75" customHeight="1">
      <c r="A318" s="64"/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  <c r="AA318" s="64"/>
      <c r="AB318" s="64"/>
    </row>
    <row r="319" spans="1:28" ht="12.75" customHeight="1">
      <c r="A319" s="64"/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  <c r="AA319" s="64"/>
      <c r="AB319" s="64"/>
    </row>
    <row r="320" spans="1:28" ht="12.75" customHeight="1">
      <c r="A320" s="64"/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  <c r="AA320" s="64"/>
      <c r="AB320" s="64"/>
    </row>
    <row r="321" spans="1:28" ht="12.75" customHeight="1">
      <c r="A321" s="64"/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  <c r="AA321" s="64"/>
      <c r="AB321" s="64"/>
    </row>
    <row r="322" spans="1:28" ht="12.75" customHeight="1">
      <c r="A322" s="64"/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  <c r="AA322" s="64"/>
      <c r="AB322" s="64"/>
    </row>
    <row r="323" spans="1:28" ht="12.75" customHeight="1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  <c r="AA323" s="64"/>
      <c r="AB323" s="64"/>
    </row>
    <row r="324" spans="1:28" ht="12.75" customHeight="1">
      <c r="A324" s="64"/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  <c r="AA324" s="64"/>
      <c r="AB324" s="64"/>
    </row>
    <row r="325" spans="1:28" ht="12.75" customHeight="1">
      <c r="A325" s="64"/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  <c r="AA325" s="64"/>
      <c r="AB325" s="64"/>
    </row>
    <row r="326" spans="1:28" ht="12.75" customHeight="1">
      <c r="A326" s="64"/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  <c r="AA326" s="64"/>
      <c r="AB326" s="64"/>
    </row>
    <row r="327" spans="1:28" ht="12.75" customHeight="1">
      <c r="A327" s="64"/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  <c r="AA327" s="64"/>
      <c r="AB327" s="64"/>
    </row>
    <row r="328" spans="1:28" ht="12.75" customHeight="1">
      <c r="A328" s="64"/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  <c r="AA328" s="64"/>
      <c r="AB328" s="64"/>
    </row>
    <row r="329" spans="1:28" ht="12.75" customHeight="1">
      <c r="A329" s="64"/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  <c r="AA329" s="64"/>
      <c r="AB329" s="64"/>
    </row>
    <row r="330" spans="1:28" ht="12.75" customHeight="1">
      <c r="A330" s="64"/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  <c r="AA330" s="64"/>
      <c r="AB330" s="64"/>
    </row>
    <row r="331" spans="1:28" ht="12.75" customHeight="1">
      <c r="A331" s="64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  <c r="AA331" s="64"/>
      <c r="AB331" s="64"/>
    </row>
    <row r="332" spans="1:28" ht="12.75" customHeight="1">
      <c r="A332" s="64"/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  <c r="AA332" s="64"/>
      <c r="AB332" s="64"/>
    </row>
    <row r="333" spans="1:28" ht="12.75" customHeight="1">
      <c r="A333" s="64"/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  <c r="AA333" s="64"/>
      <c r="AB333" s="64"/>
    </row>
    <row r="334" spans="1:28" ht="12.75" customHeight="1">
      <c r="A334" s="64"/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  <c r="AA334" s="64"/>
      <c r="AB334" s="64"/>
    </row>
    <row r="335" spans="1:28" ht="12.75" customHeight="1">
      <c r="A335" s="64"/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  <c r="AA335" s="64"/>
      <c r="AB335" s="64"/>
    </row>
    <row r="336" spans="1:28" ht="12.75" customHeight="1">
      <c r="A336" s="64"/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  <c r="AA336" s="64"/>
      <c r="AB336" s="64"/>
    </row>
    <row r="337" spans="1:28" ht="12.75" customHeight="1">
      <c r="A337" s="64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  <c r="AA337" s="64"/>
      <c r="AB337" s="64"/>
    </row>
    <row r="338" spans="1:28" ht="12.75" customHeight="1">
      <c r="A338" s="64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  <c r="AA338" s="64"/>
      <c r="AB338" s="64"/>
    </row>
    <row r="339" spans="1:28" ht="12.75" customHeight="1">
      <c r="A339" s="64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  <c r="AA339" s="64"/>
      <c r="AB339" s="64"/>
    </row>
    <row r="340" spans="1:28" ht="12.75" customHeight="1">
      <c r="A340" s="64"/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  <c r="AA340" s="64"/>
      <c r="AB340" s="64"/>
    </row>
    <row r="341" spans="1:28" ht="12.75" customHeight="1">
      <c r="A341" s="64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  <c r="AA341" s="64"/>
      <c r="AB341" s="64"/>
    </row>
    <row r="342" spans="1:28" ht="12.75" customHeight="1">
      <c r="A342" s="64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  <c r="AA342" s="64"/>
      <c r="AB342" s="64"/>
    </row>
    <row r="343" spans="1:28" ht="12.75" customHeight="1">
      <c r="A343" s="64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  <c r="AA343" s="64"/>
      <c r="AB343" s="64"/>
    </row>
    <row r="344" spans="1:28" ht="12.75" customHeight="1">
      <c r="A344" s="64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  <c r="AA344" s="64"/>
      <c r="AB344" s="64"/>
    </row>
    <row r="345" spans="1:28" ht="12.75" customHeight="1">
      <c r="A345" s="64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  <c r="AA345" s="64"/>
      <c r="AB345" s="64"/>
    </row>
    <row r="346" spans="1:28" ht="12.75" customHeight="1">
      <c r="A346" s="64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  <c r="AA346" s="64"/>
      <c r="AB346" s="64"/>
    </row>
    <row r="347" spans="1:28" ht="12.75" customHeight="1">
      <c r="A347" s="64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  <c r="AA347" s="64"/>
      <c r="AB347" s="64"/>
    </row>
    <row r="348" spans="1:28" ht="12.75" customHeight="1">
      <c r="A348" s="64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  <c r="AA348" s="64"/>
      <c r="AB348" s="64"/>
    </row>
    <row r="349" spans="1:28" ht="12.75" customHeight="1">
      <c r="A349" s="64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  <c r="AA349" s="64"/>
      <c r="AB349" s="64"/>
    </row>
    <row r="350" spans="1:28" ht="12.75" customHeight="1">
      <c r="A350" s="64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  <c r="AA350" s="64"/>
      <c r="AB350" s="64"/>
    </row>
    <row r="351" spans="1:28" ht="12.75" customHeight="1">
      <c r="A351" s="64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  <c r="AA351" s="64"/>
      <c r="AB351" s="64"/>
    </row>
    <row r="352" spans="1:28" ht="12.75" customHeight="1">
      <c r="A352" s="64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  <c r="AA352" s="64"/>
      <c r="AB352" s="64"/>
    </row>
    <row r="353" spans="1:28" ht="12.75" customHeight="1">
      <c r="A353" s="64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</row>
    <row r="354" spans="1:28" ht="12.75" customHeight="1">
      <c r="A354" s="64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  <c r="AA354" s="64"/>
      <c r="AB354" s="64"/>
    </row>
    <row r="355" spans="1:28" ht="12.75" customHeight="1">
      <c r="A355" s="64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  <c r="AA355" s="64"/>
      <c r="AB355" s="64"/>
    </row>
    <row r="356" spans="1:28" ht="12.75" customHeight="1">
      <c r="A356" s="64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  <c r="AA356" s="64"/>
      <c r="AB356" s="64"/>
    </row>
    <row r="357" spans="1:28" ht="12.75" customHeight="1">
      <c r="A357" s="64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  <c r="AA357" s="64"/>
      <c r="AB357" s="64"/>
    </row>
    <row r="358" spans="1:28" ht="12.75" customHeight="1">
      <c r="A358" s="64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  <c r="AA358" s="64"/>
      <c r="AB358" s="64"/>
    </row>
    <row r="359" spans="1:28" ht="12.75" customHeight="1">
      <c r="A359" s="64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  <c r="AA359" s="64"/>
      <c r="AB359" s="64"/>
    </row>
    <row r="360" spans="1:28" ht="12.75" customHeight="1">
      <c r="A360" s="64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  <c r="AA360" s="64"/>
      <c r="AB360" s="64"/>
    </row>
    <row r="361" spans="1:28" ht="12.75" customHeight="1">
      <c r="A361" s="64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  <c r="AA361" s="64"/>
      <c r="AB361" s="64"/>
    </row>
    <row r="362" spans="1:28" ht="12.75" customHeight="1">
      <c r="A362" s="64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  <c r="AA362" s="64"/>
      <c r="AB362" s="64"/>
    </row>
    <row r="363" spans="1:28" ht="12.75" customHeight="1">
      <c r="A363" s="64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  <c r="AA363" s="64"/>
      <c r="AB363" s="64"/>
    </row>
    <row r="364" spans="1:28" ht="12.75" customHeight="1">
      <c r="A364" s="64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  <c r="AA364" s="64"/>
      <c r="AB364" s="64"/>
    </row>
    <row r="365" spans="1:28" ht="12.75" customHeight="1">
      <c r="A365" s="64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  <c r="AA365" s="64"/>
      <c r="AB365" s="64"/>
    </row>
    <row r="366" spans="1:28" ht="12.75" customHeight="1">
      <c r="A366" s="64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/>
      <c r="AA366" s="64"/>
      <c r="AB366" s="64"/>
    </row>
    <row r="367" spans="1:28" ht="12.75" customHeight="1">
      <c r="A367" s="64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  <c r="AA367" s="64"/>
      <c r="AB367" s="64"/>
    </row>
    <row r="368" spans="1:28" ht="12.75" customHeight="1">
      <c r="A368" s="64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  <c r="AA368" s="64"/>
      <c r="AB368" s="64"/>
    </row>
    <row r="369" spans="1:28" ht="12.75" customHeight="1">
      <c r="A369" s="64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  <c r="AA369" s="64"/>
      <c r="AB369" s="64"/>
    </row>
    <row r="370" spans="1:28" ht="12.75" customHeight="1">
      <c r="A370" s="64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  <c r="AA370" s="64"/>
      <c r="AB370" s="64"/>
    </row>
    <row r="371" spans="1:28" ht="12.75" customHeight="1">
      <c r="A371" s="64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  <c r="AA371" s="64"/>
      <c r="AB371" s="64"/>
    </row>
    <row r="372" spans="1:28" ht="12.75" customHeight="1">
      <c r="A372" s="64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  <c r="AA372" s="64"/>
      <c r="AB372" s="64"/>
    </row>
    <row r="373" spans="1:28" ht="12.75" customHeight="1">
      <c r="A373" s="64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  <c r="AA373" s="64"/>
      <c r="AB373" s="64"/>
    </row>
    <row r="374" spans="1:28" ht="12.75" customHeight="1">
      <c r="A374" s="64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  <c r="AA374" s="64"/>
      <c r="AB374" s="64"/>
    </row>
    <row r="375" spans="1:28" ht="12.75" customHeight="1">
      <c r="A375" s="64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  <c r="AA375" s="64"/>
      <c r="AB375" s="64"/>
    </row>
    <row r="376" spans="1:28" ht="12.75" customHeight="1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  <c r="AA376" s="64"/>
      <c r="AB376" s="64"/>
    </row>
    <row r="377" spans="1:28" ht="12.75" customHeight="1">
      <c r="A377" s="64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  <c r="AA377" s="64"/>
      <c r="AB377" s="64"/>
    </row>
    <row r="378" spans="1:28" ht="12.75" customHeight="1">
      <c r="A378" s="64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  <c r="AA378" s="64"/>
      <c r="AB378" s="64"/>
    </row>
    <row r="379" spans="1:28" ht="12.75" customHeight="1">
      <c r="A379" s="64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  <c r="AA379" s="64"/>
      <c r="AB379" s="64"/>
    </row>
    <row r="380" spans="1:28" ht="12.75" customHeight="1">
      <c r="A380" s="64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  <c r="AA380" s="64"/>
      <c r="AB380" s="64"/>
    </row>
    <row r="381" spans="1:28" ht="12.75" customHeight="1">
      <c r="A381" s="64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  <c r="AA381" s="64"/>
      <c r="AB381" s="64"/>
    </row>
    <row r="382" spans="1:28" ht="12.75" customHeight="1">
      <c r="A382" s="64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  <c r="AA382" s="64"/>
      <c r="AB382" s="64"/>
    </row>
    <row r="383" spans="1:28" ht="12.75" customHeight="1">
      <c r="A383" s="64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  <c r="AA383" s="64"/>
      <c r="AB383" s="64"/>
    </row>
    <row r="384" spans="1:28" ht="12.75" customHeight="1">
      <c r="A384" s="64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  <c r="AA384" s="64"/>
      <c r="AB384" s="64"/>
    </row>
    <row r="385" spans="1:28" ht="12.75" customHeight="1">
      <c r="A385" s="64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  <c r="Z385" s="64"/>
      <c r="AA385" s="64"/>
      <c r="AB385" s="64"/>
    </row>
    <row r="386" spans="1:28" ht="12.75" customHeight="1">
      <c r="A386" s="64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  <c r="Z386" s="64"/>
      <c r="AA386" s="64"/>
      <c r="AB386" s="64"/>
    </row>
    <row r="387" spans="1:28" ht="12.75" customHeight="1">
      <c r="A387" s="64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  <c r="AA387" s="64"/>
      <c r="AB387" s="64"/>
    </row>
    <row r="388" spans="1:28" ht="12.75" customHeight="1">
      <c r="A388" s="64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  <c r="Z388" s="64"/>
      <c r="AA388" s="64"/>
      <c r="AB388" s="64"/>
    </row>
    <row r="389" spans="1:28" ht="12.75" customHeight="1">
      <c r="A389" s="64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  <c r="Z389" s="64"/>
      <c r="AA389" s="64"/>
      <c r="AB389" s="64"/>
    </row>
    <row r="390" spans="1:28" ht="12.75" customHeight="1">
      <c r="A390" s="64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64"/>
      <c r="Z390" s="64"/>
      <c r="AA390" s="64"/>
      <c r="AB390" s="64"/>
    </row>
    <row r="391" spans="1:28" ht="12.75" customHeight="1">
      <c r="A391" s="64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  <c r="AA391" s="64"/>
      <c r="AB391" s="64"/>
    </row>
    <row r="392" spans="1:28" ht="12.75" customHeight="1">
      <c r="A392" s="64"/>
      <c r="B392" s="64"/>
      <c r="C392" s="64"/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64"/>
      <c r="Z392" s="64"/>
      <c r="AA392" s="64"/>
      <c r="AB392" s="64"/>
    </row>
    <row r="393" spans="1:28" ht="12.75" customHeight="1">
      <c r="A393" s="64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  <c r="AA393" s="64"/>
      <c r="AB393" s="64"/>
    </row>
    <row r="394" spans="1:28" ht="12.75" customHeight="1">
      <c r="A394" s="64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  <c r="AA394" s="64"/>
      <c r="AB394" s="64"/>
    </row>
    <row r="395" spans="1:28" ht="12.75" customHeight="1">
      <c r="A395" s="64"/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  <c r="AA395" s="64"/>
      <c r="AB395" s="64"/>
    </row>
    <row r="396" spans="1:28" ht="12.75" customHeight="1">
      <c r="A396" s="64"/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  <c r="AA396" s="64"/>
      <c r="AB396" s="64"/>
    </row>
    <row r="397" spans="1:28" ht="12.75" customHeight="1">
      <c r="A397" s="64"/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/>
      <c r="AA397" s="64"/>
      <c r="AB397" s="64"/>
    </row>
    <row r="398" spans="1:28" ht="12.75" customHeight="1">
      <c r="A398" s="64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64"/>
      <c r="AA398" s="64"/>
      <c r="AB398" s="64"/>
    </row>
    <row r="399" spans="1:28" ht="12.75" customHeight="1">
      <c r="A399" s="64"/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  <c r="AA399" s="64"/>
      <c r="AB399" s="64"/>
    </row>
    <row r="400" spans="1:28" ht="12.75" customHeight="1">
      <c r="A400" s="64"/>
      <c r="B400" s="64"/>
      <c r="C400" s="64"/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64"/>
      <c r="Z400" s="64"/>
      <c r="AA400" s="64"/>
      <c r="AB400" s="64"/>
    </row>
    <row r="401" spans="1:28" ht="12.75" customHeight="1">
      <c r="A401" s="64"/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64"/>
      <c r="Z401" s="64"/>
      <c r="AA401" s="64"/>
      <c r="AB401" s="64"/>
    </row>
    <row r="402" spans="1:28" ht="12.75" customHeight="1">
      <c r="A402" s="64"/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64"/>
      <c r="Z402" s="64"/>
      <c r="AA402" s="64"/>
      <c r="AB402" s="64"/>
    </row>
    <row r="403" spans="1:28" ht="12.75" customHeight="1">
      <c r="A403" s="64"/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  <c r="AA403" s="64"/>
      <c r="AB403" s="64"/>
    </row>
    <row r="404" spans="1:28" ht="12.75" customHeight="1">
      <c r="A404" s="64"/>
      <c r="B404" s="64"/>
      <c r="C404" s="64"/>
      <c r="D404" s="64"/>
      <c r="E404" s="64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  <c r="X404" s="64"/>
      <c r="Y404" s="64"/>
      <c r="Z404" s="64"/>
      <c r="AA404" s="64"/>
      <c r="AB404" s="64"/>
    </row>
    <row r="405" spans="1:28" ht="12.75" customHeight="1">
      <c r="A405" s="64"/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  <c r="AA405" s="64"/>
      <c r="AB405" s="64"/>
    </row>
    <row r="406" spans="1:28" ht="12.75" customHeight="1">
      <c r="A406" s="64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  <c r="Z406" s="64"/>
      <c r="AA406" s="64"/>
      <c r="AB406" s="64"/>
    </row>
    <row r="407" spans="1:28" ht="12.75" customHeight="1">
      <c r="A407" s="64"/>
      <c r="B407" s="64"/>
      <c r="C407" s="64"/>
      <c r="D407" s="64"/>
      <c r="E407" s="64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64"/>
      <c r="Z407" s="64"/>
      <c r="AA407" s="64"/>
      <c r="AB407" s="64"/>
    </row>
    <row r="408" spans="1:28" ht="12.75" customHeight="1">
      <c r="A408" s="64"/>
      <c r="B408" s="64"/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64"/>
      <c r="Z408" s="64"/>
      <c r="AA408" s="64"/>
      <c r="AB408" s="64"/>
    </row>
    <row r="409" spans="1:28" ht="12.75" customHeight="1">
      <c r="A409" s="64"/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  <c r="AA409" s="64"/>
      <c r="AB409" s="64"/>
    </row>
    <row r="410" spans="1:28" ht="12.75" customHeight="1">
      <c r="A410" s="64"/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  <c r="AA410" s="64"/>
      <c r="AB410" s="64"/>
    </row>
    <row r="411" spans="1:28" ht="12.75" customHeight="1">
      <c r="A411" s="64"/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  <c r="AA411" s="64"/>
      <c r="AB411" s="64"/>
    </row>
    <row r="412" spans="1:28" ht="12.75" customHeight="1">
      <c r="A412" s="64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  <c r="AA412" s="64"/>
      <c r="AB412" s="64"/>
    </row>
    <row r="413" spans="1:28" ht="12.75" customHeight="1">
      <c r="A413" s="64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/>
      <c r="AA413" s="64"/>
      <c r="AB413" s="64"/>
    </row>
    <row r="414" spans="1:28" ht="12.75" customHeight="1">
      <c r="A414" s="64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  <c r="AA414" s="64"/>
      <c r="AB414" s="64"/>
    </row>
    <row r="415" spans="1:28" ht="12.75" customHeight="1">
      <c r="A415" s="64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  <c r="Z415" s="64"/>
      <c r="AA415" s="64"/>
      <c r="AB415" s="64"/>
    </row>
    <row r="416" spans="1:28" ht="12.75" customHeight="1">
      <c r="A416" s="64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  <c r="AA416" s="64"/>
      <c r="AB416" s="64"/>
    </row>
    <row r="417" spans="1:28" ht="12.75" customHeight="1">
      <c r="A417" s="64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  <c r="AA417" s="64"/>
      <c r="AB417" s="64"/>
    </row>
    <row r="418" spans="1:28" ht="12.75" customHeight="1">
      <c r="A418" s="64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  <c r="AA418" s="64"/>
      <c r="AB418" s="64"/>
    </row>
    <row r="419" spans="1:28" ht="12.75" customHeight="1">
      <c r="A419" s="64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  <c r="Z419" s="64"/>
      <c r="AA419" s="64"/>
      <c r="AB419" s="64"/>
    </row>
    <row r="420" spans="1:28" ht="12.75" customHeight="1">
      <c r="A420" s="64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  <c r="AA420" s="64"/>
      <c r="AB420" s="64"/>
    </row>
    <row r="421" spans="1:28" ht="12.75" customHeight="1">
      <c r="A421" s="64"/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64"/>
      <c r="Z421" s="64"/>
      <c r="AA421" s="64"/>
      <c r="AB421" s="64"/>
    </row>
    <row r="422" spans="1:28" ht="12.75" customHeight="1">
      <c r="A422" s="64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  <c r="X422" s="64"/>
      <c r="Y422" s="64"/>
      <c r="Z422" s="64"/>
      <c r="AA422" s="64"/>
      <c r="AB422" s="64"/>
    </row>
    <row r="423" spans="1:28" ht="12.75" customHeight="1">
      <c r="A423" s="64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  <c r="X423" s="64"/>
      <c r="Y423" s="64"/>
      <c r="Z423" s="64"/>
      <c r="AA423" s="64"/>
      <c r="AB423" s="64"/>
    </row>
    <row r="424" spans="1:28" ht="12.75" customHeight="1">
      <c r="A424" s="64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64"/>
      <c r="Z424" s="64"/>
      <c r="AA424" s="64"/>
      <c r="AB424" s="64"/>
    </row>
    <row r="425" spans="1:28" ht="12.75" customHeight="1">
      <c r="A425" s="64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/>
      <c r="AA425" s="64"/>
      <c r="AB425" s="64"/>
    </row>
    <row r="426" spans="1:28" ht="12.75" customHeight="1">
      <c r="A426" s="64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64"/>
      <c r="Z426" s="64"/>
      <c r="AA426" s="64"/>
      <c r="AB426" s="64"/>
    </row>
    <row r="427" spans="1:28" ht="12.75" customHeight="1">
      <c r="A427" s="64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  <c r="AA427" s="64"/>
      <c r="AB427" s="64"/>
    </row>
    <row r="428" spans="1:28" ht="12.75" customHeight="1">
      <c r="A428" s="64"/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  <c r="X428" s="64"/>
      <c r="Y428" s="64"/>
      <c r="Z428" s="64"/>
      <c r="AA428" s="64"/>
      <c r="AB428" s="64"/>
    </row>
    <row r="429" spans="1:28" ht="12.75" customHeight="1">
      <c r="A429" s="64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  <c r="AA429" s="64"/>
      <c r="AB429" s="64"/>
    </row>
    <row r="430" spans="1:28" ht="12.75" customHeight="1">
      <c r="A430" s="64"/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64"/>
      <c r="Z430" s="64"/>
      <c r="AA430" s="64"/>
      <c r="AB430" s="64"/>
    </row>
    <row r="431" spans="1:28" ht="12.75" customHeight="1">
      <c r="A431" s="64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64"/>
      <c r="Z431" s="64"/>
      <c r="AA431" s="64"/>
      <c r="AB431" s="64"/>
    </row>
    <row r="432" spans="1:28" ht="12.75" customHeight="1">
      <c r="A432" s="64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64"/>
      <c r="Z432" s="64"/>
      <c r="AA432" s="64"/>
      <c r="AB432" s="64"/>
    </row>
    <row r="433" spans="1:28" ht="12.75" customHeight="1">
      <c r="A433" s="64"/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  <c r="AA433" s="64"/>
      <c r="AB433" s="64"/>
    </row>
    <row r="434" spans="1:28" ht="12.75" customHeight="1">
      <c r="A434" s="64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  <c r="AA434" s="64"/>
      <c r="AB434" s="64"/>
    </row>
    <row r="435" spans="1:28" ht="12.75" customHeight="1">
      <c r="A435" s="64"/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/>
      <c r="Y435" s="64"/>
      <c r="Z435" s="64"/>
      <c r="AA435" s="64"/>
      <c r="AB435" s="64"/>
    </row>
    <row r="436" spans="1:28" ht="12.75" customHeight="1">
      <c r="A436" s="64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64"/>
      <c r="Z436" s="64"/>
      <c r="AA436" s="64"/>
      <c r="AB436" s="64"/>
    </row>
    <row r="437" spans="1:28" ht="12.75" customHeight="1">
      <c r="A437" s="64"/>
      <c r="B437" s="64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64"/>
      <c r="Z437" s="64"/>
      <c r="AA437" s="64"/>
      <c r="AB437" s="64"/>
    </row>
    <row r="438" spans="1:28" ht="12.75" customHeight="1">
      <c r="A438" s="64"/>
      <c r="B438" s="64"/>
      <c r="C438" s="64"/>
      <c r="D438" s="64"/>
      <c r="E438" s="64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64"/>
      <c r="Z438" s="64"/>
      <c r="AA438" s="64"/>
      <c r="AB438" s="64"/>
    </row>
    <row r="439" spans="1:28" ht="12.75" customHeight="1">
      <c r="A439" s="64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64"/>
      <c r="Z439" s="64"/>
      <c r="AA439" s="64"/>
      <c r="AB439" s="64"/>
    </row>
    <row r="440" spans="1:28" ht="12.75" customHeight="1">
      <c r="A440" s="64"/>
      <c r="B440" s="64"/>
      <c r="C440" s="64"/>
      <c r="D440" s="64"/>
      <c r="E440" s="64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64"/>
      <c r="Z440" s="64"/>
      <c r="AA440" s="64"/>
      <c r="AB440" s="64"/>
    </row>
    <row r="441" spans="1:28" ht="12.75" customHeight="1">
      <c r="A441" s="64"/>
      <c r="B441" s="64"/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  <c r="AA441" s="64"/>
      <c r="AB441" s="64"/>
    </row>
    <row r="442" spans="1:28" ht="12.75" customHeight="1">
      <c r="A442" s="64"/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64"/>
      <c r="Z442" s="64"/>
      <c r="AA442" s="64"/>
      <c r="AB442" s="64"/>
    </row>
    <row r="443" spans="1:28" ht="12.75" customHeight="1">
      <c r="A443" s="64"/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  <c r="AA443" s="64"/>
      <c r="AB443" s="64"/>
    </row>
    <row r="444" spans="1:28" ht="12.75" customHeight="1">
      <c r="A444" s="64"/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  <c r="AA444" s="64"/>
      <c r="AB444" s="64"/>
    </row>
    <row r="445" spans="1:28" ht="12.75" customHeight="1">
      <c r="A445" s="64"/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  <c r="AA445" s="64"/>
      <c r="AB445" s="64"/>
    </row>
    <row r="446" spans="1:28" ht="12.75" customHeight="1">
      <c r="A446" s="64"/>
      <c r="B446" s="64"/>
      <c r="C446" s="64"/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  <c r="AA446" s="64"/>
      <c r="AB446" s="64"/>
    </row>
    <row r="447" spans="1:28" ht="12.75" customHeight="1">
      <c r="A447" s="64"/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64"/>
      <c r="Z447" s="64"/>
      <c r="AA447" s="64"/>
      <c r="AB447" s="64"/>
    </row>
    <row r="448" spans="1:28" ht="12.75" customHeight="1">
      <c r="A448" s="64"/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64"/>
      <c r="Z448" s="64"/>
      <c r="AA448" s="64"/>
      <c r="AB448" s="64"/>
    </row>
    <row r="449" spans="1:28" ht="12.75" customHeight="1">
      <c r="A449" s="64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  <c r="AA449" s="64"/>
      <c r="AB449" s="64"/>
    </row>
    <row r="450" spans="1:28" ht="12.75" customHeight="1">
      <c r="A450" s="64"/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  <c r="AA450" s="64"/>
      <c r="AB450" s="64"/>
    </row>
    <row r="451" spans="1:28" ht="12.75" customHeight="1">
      <c r="A451" s="64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  <c r="Y451" s="64"/>
      <c r="Z451" s="64"/>
      <c r="AA451" s="64"/>
      <c r="AB451" s="64"/>
    </row>
    <row r="452" spans="1:28" ht="12.75" customHeight="1">
      <c r="A452" s="64"/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64"/>
      <c r="Z452" s="64"/>
      <c r="AA452" s="64"/>
      <c r="AB452" s="64"/>
    </row>
    <row r="453" spans="1:28" ht="12.75" customHeight="1">
      <c r="A453" s="64"/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  <c r="AA453" s="64"/>
      <c r="AB453" s="64"/>
    </row>
    <row r="454" spans="1:28" ht="12.75" customHeight="1">
      <c r="A454" s="64"/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  <c r="Z454" s="64"/>
      <c r="AA454" s="64"/>
      <c r="AB454" s="64"/>
    </row>
    <row r="455" spans="1:28" ht="12.75" customHeight="1">
      <c r="A455" s="64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64"/>
      <c r="Z455" s="64"/>
      <c r="AA455" s="64"/>
      <c r="AB455" s="64"/>
    </row>
    <row r="456" spans="1:28" ht="12.75" customHeight="1">
      <c r="A456" s="64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64"/>
      <c r="Z456" s="64"/>
      <c r="AA456" s="64"/>
      <c r="AB456" s="64"/>
    </row>
    <row r="457" spans="1:28" ht="12.75" customHeight="1">
      <c r="A457" s="64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  <c r="AA457" s="64"/>
      <c r="AB457" s="64"/>
    </row>
    <row r="458" spans="1:28" ht="12.75" customHeight="1">
      <c r="A458" s="64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  <c r="Z458" s="64"/>
      <c r="AA458" s="64"/>
      <c r="AB458" s="64"/>
    </row>
    <row r="459" spans="1:28" ht="12.75" customHeight="1">
      <c r="A459" s="64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  <c r="Z459" s="64"/>
      <c r="AA459" s="64"/>
      <c r="AB459" s="64"/>
    </row>
    <row r="460" spans="1:28" ht="12.75" customHeight="1">
      <c r="A460" s="64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  <c r="AA460" s="64"/>
      <c r="AB460" s="64"/>
    </row>
    <row r="461" spans="1:28" ht="12.75" customHeight="1">
      <c r="A461" s="64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  <c r="Z461" s="64"/>
      <c r="AA461" s="64"/>
      <c r="AB461" s="64"/>
    </row>
    <row r="462" spans="1:28" ht="12.75" customHeight="1">
      <c r="A462" s="64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64"/>
      <c r="Z462" s="64"/>
      <c r="AA462" s="64"/>
      <c r="AB462" s="64"/>
    </row>
    <row r="463" spans="1:28" ht="12.75" customHeight="1">
      <c r="A463" s="64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64"/>
      <c r="Z463" s="64"/>
      <c r="AA463" s="64"/>
      <c r="AB463" s="64"/>
    </row>
    <row r="464" spans="1:28" ht="12.75" customHeight="1">
      <c r="A464" s="64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  <c r="Z464" s="64"/>
      <c r="AA464" s="64"/>
      <c r="AB464" s="64"/>
    </row>
    <row r="465" spans="1:28" ht="12.75" customHeight="1">
      <c r="A465" s="64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  <c r="Z465" s="64"/>
      <c r="AA465" s="64"/>
      <c r="AB465" s="64"/>
    </row>
    <row r="466" spans="1:28" ht="12.75" customHeight="1">
      <c r="A466" s="64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  <c r="Z466" s="64"/>
      <c r="AA466" s="64"/>
      <c r="AB466" s="64"/>
    </row>
    <row r="467" spans="1:28" ht="12.75" customHeight="1">
      <c r="A467" s="64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64"/>
      <c r="Z467" s="64"/>
      <c r="AA467" s="64"/>
      <c r="AB467" s="64"/>
    </row>
    <row r="468" spans="1:28" ht="12.75" customHeight="1">
      <c r="A468" s="64"/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64"/>
      <c r="Z468" s="64"/>
      <c r="AA468" s="64"/>
      <c r="AB468" s="64"/>
    </row>
    <row r="469" spans="1:28" ht="12.75" customHeight="1">
      <c r="A469" s="64"/>
      <c r="B469" s="64"/>
      <c r="C469" s="64"/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  <c r="AA469" s="64"/>
      <c r="AB469" s="64"/>
    </row>
    <row r="470" spans="1:28" ht="12.75" customHeight="1">
      <c r="A470" s="64"/>
      <c r="B470" s="64"/>
      <c r="C470" s="64"/>
      <c r="D470" s="64"/>
      <c r="E470" s="64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W470" s="64"/>
      <c r="X470" s="64"/>
      <c r="Y470" s="64"/>
      <c r="Z470" s="64"/>
      <c r="AA470" s="64"/>
      <c r="AB470" s="64"/>
    </row>
    <row r="471" spans="1:28" ht="12.75" customHeight="1">
      <c r="A471" s="64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64"/>
      <c r="Z471" s="64"/>
      <c r="AA471" s="64"/>
      <c r="AB471" s="64"/>
    </row>
    <row r="472" spans="1:28" ht="12.75" customHeight="1">
      <c r="A472" s="64"/>
      <c r="B472" s="64"/>
      <c r="C472" s="64"/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64"/>
      <c r="Z472" s="64"/>
      <c r="AA472" s="64"/>
      <c r="AB472" s="64"/>
    </row>
    <row r="473" spans="1:28" ht="12.75" customHeight="1">
      <c r="A473" s="64"/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64"/>
      <c r="Z473" s="64"/>
      <c r="AA473" s="64"/>
      <c r="AB473" s="64"/>
    </row>
    <row r="474" spans="1:28" ht="12.75" customHeight="1">
      <c r="A474" s="64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64"/>
      <c r="Z474" s="64"/>
      <c r="AA474" s="64"/>
      <c r="AB474" s="64"/>
    </row>
    <row r="475" spans="1:28" ht="12.75" customHeight="1">
      <c r="A475" s="64"/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64"/>
      <c r="Z475" s="64"/>
      <c r="AA475" s="64"/>
      <c r="AB475" s="64"/>
    </row>
    <row r="476" spans="1:28" ht="12.75" customHeight="1">
      <c r="A476" s="64"/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64"/>
      <c r="Z476" s="64"/>
      <c r="AA476" s="64"/>
      <c r="AB476" s="64"/>
    </row>
    <row r="477" spans="1:28" ht="12.75" customHeight="1">
      <c r="A477" s="64"/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  <c r="AA477" s="64"/>
      <c r="AB477" s="64"/>
    </row>
    <row r="478" spans="1:28" ht="12.75" customHeight="1">
      <c r="A478" s="64"/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64"/>
      <c r="Z478" s="64"/>
      <c r="AA478" s="64"/>
      <c r="AB478" s="64"/>
    </row>
    <row r="479" spans="1:28" ht="12.75" customHeight="1">
      <c r="A479" s="64"/>
      <c r="B479" s="64"/>
      <c r="C479" s="64"/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  <c r="AA479" s="64"/>
      <c r="AB479" s="64"/>
    </row>
    <row r="480" spans="1:28" ht="12.75" customHeight="1">
      <c r="A480" s="64"/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64"/>
      <c r="Z480" s="64"/>
      <c r="AA480" s="64"/>
      <c r="AB480" s="64"/>
    </row>
    <row r="481" spans="1:28" ht="12.75" customHeight="1">
      <c r="A481" s="64"/>
      <c r="B481" s="64"/>
      <c r="C481" s="64"/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64"/>
      <c r="Z481" s="64"/>
      <c r="AA481" s="64"/>
      <c r="AB481" s="64"/>
    </row>
    <row r="482" spans="1:28" ht="12.75" customHeight="1">
      <c r="A482" s="64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64"/>
      <c r="Z482" s="64"/>
      <c r="AA482" s="64"/>
      <c r="AB482" s="64"/>
    </row>
    <row r="483" spans="1:28" ht="12.75" customHeight="1">
      <c r="A483" s="64"/>
      <c r="B483" s="64"/>
      <c r="C483" s="64"/>
      <c r="D483" s="64"/>
      <c r="E483" s="64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64"/>
      <c r="Z483" s="64"/>
      <c r="AA483" s="64"/>
      <c r="AB483" s="64"/>
    </row>
    <row r="484" spans="1:28" ht="12.75" customHeight="1">
      <c r="A484" s="64"/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64"/>
      <c r="Z484" s="64"/>
      <c r="AA484" s="64"/>
      <c r="AB484" s="64"/>
    </row>
    <row r="485" spans="1:28" ht="12.75" customHeight="1">
      <c r="A485" s="64"/>
      <c r="B485" s="64"/>
      <c r="C485" s="64"/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64"/>
      <c r="Z485" s="64"/>
      <c r="AA485" s="64"/>
      <c r="AB485" s="64"/>
    </row>
    <row r="486" spans="1:28" ht="12.75" customHeight="1">
      <c r="A486" s="64"/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  <c r="AA486" s="64"/>
      <c r="AB486" s="64"/>
    </row>
    <row r="487" spans="1:28" ht="12.75" customHeight="1">
      <c r="A487" s="64"/>
      <c r="B487" s="64"/>
      <c r="C487" s="64"/>
      <c r="D487" s="64"/>
      <c r="E487" s="64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  <c r="AA487" s="64"/>
      <c r="AB487" s="64"/>
    </row>
    <row r="488" spans="1:28" ht="12.75" customHeight="1">
      <c r="A488" s="64"/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  <c r="AA488" s="64"/>
      <c r="AB488" s="64"/>
    </row>
    <row r="489" spans="1:28" ht="12.75" customHeight="1">
      <c r="A489" s="64"/>
      <c r="B489" s="64"/>
      <c r="C489" s="64"/>
      <c r="D489" s="64"/>
      <c r="E489" s="64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  <c r="AA489" s="64"/>
      <c r="AB489" s="64"/>
    </row>
    <row r="490" spans="1:28" ht="12.75" customHeight="1">
      <c r="A490" s="64"/>
      <c r="B490" s="64"/>
      <c r="C490" s="64"/>
      <c r="D490" s="64"/>
      <c r="E490" s="64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  <c r="X490" s="64"/>
      <c r="Y490" s="64"/>
      <c r="Z490" s="64"/>
      <c r="AA490" s="64"/>
      <c r="AB490" s="64"/>
    </row>
    <row r="491" spans="1:28" ht="12.75" customHeight="1">
      <c r="A491" s="64"/>
      <c r="B491" s="64"/>
      <c r="C491" s="64"/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64"/>
      <c r="Z491" s="64"/>
      <c r="AA491" s="64"/>
      <c r="AB491" s="64"/>
    </row>
    <row r="492" spans="1:28" ht="12.75" customHeight="1">
      <c r="A492" s="64"/>
      <c r="B492" s="64"/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64"/>
      <c r="Z492" s="64"/>
      <c r="AA492" s="64"/>
      <c r="AB492" s="64"/>
    </row>
    <row r="493" spans="1:28" ht="12.75" customHeight="1">
      <c r="A493" s="64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64"/>
      <c r="Z493" s="64"/>
      <c r="AA493" s="64"/>
      <c r="AB493" s="64"/>
    </row>
    <row r="494" spans="1:28" ht="12.75" customHeight="1">
      <c r="A494" s="64"/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64"/>
      <c r="Z494" s="64"/>
      <c r="AA494" s="64"/>
      <c r="AB494" s="64"/>
    </row>
    <row r="495" spans="1:28" ht="12.75" customHeight="1">
      <c r="A495" s="64"/>
      <c r="B495" s="64"/>
      <c r="C495" s="64"/>
      <c r="D495" s="64"/>
      <c r="E495" s="64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64"/>
      <c r="V495" s="64"/>
      <c r="W495" s="64"/>
      <c r="X495" s="64"/>
      <c r="Y495" s="64"/>
      <c r="Z495" s="64"/>
      <c r="AA495" s="64"/>
      <c r="AB495" s="64"/>
    </row>
    <row r="496" spans="1:28" ht="12.75" customHeight="1">
      <c r="A496" s="64"/>
      <c r="B496" s="64"/>
      <c r="C496" s="64"/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64"/>
      <c r="Z496" s="64"/>
      <c r="AA496" s="64"/>
      <c r="AB496" s="64"/>
    </row>
    <row r="497" spans="1:28" ht="12.75" customHeight="1">
      <c r="A497" s="64"/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/>
      <c r="X497" s="64"/>
      <c r="Y497" s="64"/>
      <c r="Z497" s="64"/>
      <c r="AA497" s="64"/>
      <c r="AB497" s="64"/>
    </row>
    <row r="498" spans="1:28" ht="12.75" customHeight="1">
      <c r="A498" s="64"/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64"/>
      <c r="Z498" s="64"/>
      <c r="AA498" s="64"/>
      <c r="AB498" s="64"/>
    </row>
    <row r="499" spans="1:28" ht="12.75" customHeight="1">
      <c r="A499" s="64"/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  <c r="X499" s="64"/>
      <c r="Y499" s="64"/>
      <c r="Z499" s="64"/>
      <c r="AA499" s="64"/>
      <c r="AB499" s="64"/>
    </row>
    <row r="500" spans="1:28" ht="12.75" customHeight="1">
      <c r="A500" s="64"/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  <c r="X500" s="64"/>
      <c r="Y500" s="64"/>
      <c r="Z500" s="64"/>
      <c r="AA500" s="64"/>
      <c r="AB500" s="64"/>
    </row>
    <row r="501" spans="1:28" ht="12.75" customHeight="1">
      <c r="A501" s="64"/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  <c r="AA501" s="64"/>
      <c r="AB501" s="64"/>
    </row>
    <row r="502" spans="1:28" ht="12.75" customHeight="1">
      <c r="A502" s="64"/>
      <c r="B502" s="64"/>
      <c r="C502" s="64"/>
      <c r="D502" s="64"/>
      <c r="E502" s="64"/>
      <c r="F502" s="64"/>
      <c r="G502" s="64"/>
      <c r="H502" s="64"/>
      <c r="I502" s="64"/>
      <c r="J502" s="64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  <c r="AA502" s="64"/>
      <c r="AB502" s="64"/>
    </row>
    <row r="503" spans="1:28" ht="12.75" customHeight="1">
      <c r="A503" s="64"/>
      <c r="B503" s="64"/>
      <c r="C503" s="64"/>
      <c r="D503" s="64"/>
      <c r="E503" s="64"/>
      <c r="F503" s="64"/>
      <c r="G503" s="64"/>
      <c r="H503" s="64"/>
      <c r="I503" s="64"/>
      <c r="J503" s="64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/>
      <c r="X503" s="64"/>
      <c r="Y503" s="64"/>
      <c r="Z503" s="64"/>
      <c r="AA503" s="64"/>
      <c r="AB503" s="64"/>
    </row>
    <row r="504" spans="1:28" ht="12.75" customHeight="1">
      <c r="A504" s="64"/>
      <c r="B504" s="64"/>
      <c r="C504" s="64"/>
      <c r="D504" s="64"/>
      <c r="E504" s="64"/>
      <c r="F504" s="64"/>
      <c r="G504" s="64"/>
      <c r="H504" s="64"/>
      <c r="I504" s="64"/>
      <c r="J504" s="64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  <c r="Z504" s="64"/>
      <c r="AA504" s="64"/>
      <c r="AB504" s="64"/>
    </row>
    <row r="505" spans="1:28" ht="12.75" customHeight="1">
      <c r="A505" s="64"/>
      <c r="B505" s="64"/>
      <c r="C505" s="64"/>
      <c r="D505" s="64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64"/>
      <c r="Z505" s="64"/>
      <c r="AA505" s="64"/>
      <c r="AB505" s="64"/>
    </row>
    <row r="506" spans="1:28" ht="12.75" customHeight="1">
      <c r="A506" s="64"/>
      <c r="B506" s="64"/>
      <c r="C506" s="64"/>
      <c r="D506" s="64"/>
      <c r="E506" s="64"/>
      <c r="F506" s="64"/>
      <c r="G506" s="64"/>
      <c r="H506" s="64"/>
      <c r="I506" s="64"/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/>
      <c r="W506" s="64"/>
      <c r="X506" s="64"/>
      <c r="Y506" s="64"/>
      <c r="Z506" s="64"/>
      <c r="AA506" s="64"/>
      <c r="AB506" s="64"/>
    </row>
    <row r="507" spans="1:28" ht="12.75" customHeight="1">
      <c r="A507" s="64"/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  <c r="X507" s="64"/>
      <c r="Y507" s="64"/>
      <c r="Z507" s="64"/>
      <c r="AA507" s="64"/>
      <c r="AB507" s="64"/>
    </row>
    <row r="508" spans="1:28" ht="12.75" customHeight="1">
      <c r="A508" s="64"/>
      <c r="B508" s="64"/>
      <c r="C508" s="64"/>
      <c r="D508" s="64"/>
      <c r="E508" s="64"/>
      <c r="F508" s="64"/>
      <c r="G508" s="64"/>
      <c r="H508" s="64"/>
      <c r="I508" s="64"/>
      <c r="J508" s="64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/>
      <c r="Y508" s="64"/>
      <c r="Z508" s="64"/>
      <c r="AA508" s="64"/>
      <c r="AB508" s="64"/>
    </row>
    <row r="509" spans="1:28" ht="12.75" customHeight="1">
      <c r="A509" s="64"/>
      <c r="B509" s="64"/>
      <c r="C509" s="64"/>
      <c r="D509" s="64"/>
      <c r="E509" s="64"/>
      <c r="F509" s="64"/>
      <c r="G509" s="64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64"/>
      <c r="V509" s="64"/>
      <c r="W509" s="64"/>
      <c r="X509" s="64"/>
      <c r="Y509" s="64"/>
      <c r="Z509" s="64"/>
      <c r="AA509" s="64"/>
      <c r="AB509" s="64"/>
    </row>
    <row r="510" spans="1:28" ht="12.75" customHeight="1">
      <c r="A510" s="64"/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  <c r="V510" s="64"/>
      <c r="W510" s="64"/>
      <c r="X510" s="64"/>
      <c r="Y510" s="64"/>
      <c r="Z510" s="64"/>
      <c r="AA510" s="64"/>
      <c r="AB510" s="64"/>
    </row>
    <row r="511" spans="1:28" ht="12.75" customHeight="1">
      <c r="A511" s="64"/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L511" s="64"/>
      <c r="M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  <c r="X511" s="64"/>
      <c r="Y511" s="64"/>
      <c r="Z511" s="64"/>
      <c r="AA511" s="64"/>
      <c r="AB511" s="64"/>
    </row>
    <row r="512" spans="1:28" ht="12.75" customHeight="1">
      <c r="A512" s="64"/>
      <c r="B512" s="64"/>
      <c r="C512" s="64"/>
      <c r="D512" s="64"/>
      <c r="E512" s="64"/>
      <c r="F512" s="64"/>
      <c r="G512" s="64"/>
      <c r="H512" s="64"/>
      <c r="I512" s="64"/>
      <c r="J512" s="64"/>
      <c r="K512" s="64"/>
      <c r="L512" s="64"/>
      <c r="M512" s="64"/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  <c r="AA512" s="64"/>
      <c r="AB512" s="64"/>
    </row>
    <row r="513" spans="1:28" ht="12.75" customHeight="1">
      <c r="A513" s="64"/>
      <c r="B513" s="64"/>
      <c r="C513" s="64"/>
      <c r="D513" s="64"/>
      <c r="E513" s="64"/>
      <c r="F513" s="64"/>
      <c r="G513" s="64"/>
      <c r="H513" s="64"/>
      <c r="I513" s="64"/>
      <c r="J513" s="64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  <c r="AA513" s="64"/>
      <c r="AB513" s="64"/>
    </row>
    <row r="514" spans="1:28" ht="12.75" customHeight="1">
      <c r="A514" s="64"/>
      <c r="B514" s="64"/>
      <c r="C514" s="64"/>
      <c r="D514" s="64"/>
      <c r="E514" s="64"/>
      <c r="F514" s="64"/>
      <c r="G514" s="64"/>
      <c r="H514" s="64"/>
      <c r="I514" s="64"/>
      <c r="J514" s="64"/>
      <c r="K514" s="64"/>
      <c r="L514" s="64"/>
      <c r="M514" s="64"/>
      <c r="N514" s="64"/>
      <c r="O514" s="64"/>
      <c r="P514" s="64"/>
      <c r="Q514" s="64"/>
      <c r="R514" s="64"/>
      <c r="S514" s="64"/>
      <c r="T514" s="64"/>
      <c r="U514" s="64"/>
      <c r="V514" s="64"/>
      <c r="W514" s="64"/>
      <c r="X514" s="64"/>
      <c r="Y514" s="64"/>
      <c r="Z514" s="64"/>
      <c r="AA514" s="64"/>
      <c r="AB514" s="64"/>
    </row>
    <row r="515" spans="1:28" ht="12.75" customHeight="1">
      <c r="A515" s="64"/>
      <c r="B515" s="64"/>
      <c r="C515" s="64"/>
      <c r="D515" s="64"/>
      <c r="E515" s="64"/>
      <c r="F515" s="64"/>
      <c r="G515" s="64"/>
      <c r="H515" s="64"/>
      <c r="I515" s="64"/>
      <c r="J515" s="64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  <c r="X515" s="64"/>
      <c r="Y515" s="64"/>
      <c r="Z515" s="64"/>
      <c r="AA515" s="64"/>
      <c r="AB515" s="64"/>
    </row>
    <row r="516" spans="1:28" ht="12.75" customHeight="1">
      <c r="A516" s="64"/>
      <c r="B516" s="64"/>
      <c r="C516" s="64"/>
      <c r="D516" s="64"/>
      <c r="E516" s="64"/>
      <c r="F516" s="64"/>
      <c r="G516" s="64"/>
      <c r="H516" s="64"/>
      <c r="I516" s="64"/>
      <c r="J516" s="64"/>
      <c r="K516" s="64"/>
      <c r="L516" s="64"/>
      <c r="M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  <c r="X516" s="64"/>
      <c r="Y516" s="64"/>
      <c r="Z516" s="64"/>
      <c r="AA516" s="64"/>
      <c r="AB516" s="64"/>
    </row>
    <row r="517" spans="1:28" ht="12.75" customHeight="1">
      <c r="A517" s="64"/>
      <c r="B517" s="64"/>
      <c r="C517" s="64"/>
      <c r="D517" s="64"/>
      <c r="E517" s="64"/>
      <c r="F517" s="64"/>
      <c r="G517" s="64"/>
      <c r="H517" s="64"/>
      <c r="I517" s="64"/>
      <c r="J517" s="64"/>
      <c r="K517" s="64"/>
      <c r="L517" s="64"/>
      <c r="M517" s="64"/>
      <c r="N517" s="64"/>
      <c r="O517" s="64"/>
      <c r="P517" s="64"/>
      <c r="Q517" s="64"/>
      <c r="R517" s="64"/>
      <c r="S517" s="64"/>
      <c r="T517" s="64"/>
      <c r="U517" s="64"/>
      <c r="V517" s="64"/>
      <c r="W517" s="64"/>
      <c r="X517" s="64"/>
      <c r="Y517" s="64"/>
      <c r="Z517" s="64"/>
      <c r="AA517" s="64"/>
      <c r="AB517" s="64"/>
    </row>
    <row r="518" spans="1:28" ht="12.75" customHeight="1">
      <c r="A518" s="64"/>
      <c r="B518" s="64"/>
      <c r="C518" s="64"/>
      <c r="D518" s="64"/>
      <c r="E518" s="64"/>
      <c r="F518" s="64"/>
      <c r="G518" s="64"/>
      <c r="H518" s="64"/>
      <c r="I518" s="64"/>
      <c r="J518" s="64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  <c r="X518" s="64"/>
      <c r="Y518" s="64"/>
      <c r="Z518" s="64"/>
      <c r="AA518" s="64"/>
      <c r="AB518" s="64"/>
    </row>
    <row r="519" spans="1:28" ht="12.75" customHeight="1">
      <c r="A519" s="64"/>
      <c r="B519" s="64"/>
      <c r="C519" s="64"/>
      <c r="D519" s="64"/>
      <c r="E519" s="64"/>
      <c r="F519" s="64"/>
      <c r="G519" s="64"/>
      <c r="H519" s="64"/>
      <c r="I519" s="64"/>
      <c r="J519" s="64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  <c r="Z519" s="64"/>
      <c r="AA519" s="64"/>
      <c r="AB519" s="64"/>
    </row>
    <row r="520" spans="1:28" ht="12.75" customHeight="1">
      <c r="A520" s="64"/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L520" s="64"/>
      <c r="M520" s="64"/>
      <c r="N520" s="64"/>
      <c r="O520" s="64"/>
      <c r="P520" s="64"/>
      <c r="Q520" s="64"/>
      <c r="R520" s="64"/>
      <c r="S520" s="64"/>
      <c r="T520" s="64"/>
      <c r="U520" s="64"/>
      <c r="V520" s="64"/>
      <c r="W520" s="64"/>
      <c r="X520" s="64"/>
      <c r="Y520" s="64"/>
      <c r="Z520" s="64"/>
      <c r="AA520" s="64"/>
      <c r="AB520" s="64"/>
    </row>
    <row r="521" spans="1:28" ht="12.75" customHeight="1">
      <c r="A521" s="64"/>
      <c r="B521" s="64"/>
      <c r="C521" s="64"/>
      <c r="D521" s="64"/>
      <c r="E521" s="64"/>
      <c r="F521" s="64"/>
      <c r="G521" s="64"/>
      <c r="H521" s="64"/>
      <c r="I521" s="64"/>
      <c r="J521" s="64"/>
      <c r="K521" s="64"/>
      <c r="L521" s="64"/>
      <c r="M521" s="64"/>
      <c r="N521" s="64"/>
      <c r="O521" s="64"/>
      <c r="P521" s="64"/>
      <c r="Q521" s="64"/>
      <c r="R521" s="64"/>
      <c r="S521" s="64"/>
      <c r="T521" s="64"/>
      <c r="U521" s="64"/>
      <c r="V521" s="64"/>
      <c r="W521" s="64"/>
      <c r="X521" s="64"/>
      <c r="Y521" s="64"/>
      <c r="Z521" s="64"/>
      <c r="AA521" s="64"/>
      <c r="AB521" s="64"/>
    </row>
    <row r="522" spans="1:28" ht="12.75" customHeight="1">
      <c r="A522" s="64"/>
      <c r="B522" s="64"/>
      <c r="C522" s="64"/>
      <c r="D522" s="64"/>
      <c r="E522" s="64"/>
      <c r="F522" s="64"/>
      <c r="G522" s="64"/>
      <c r="H522" s="64"/>
      <c r="I522" s="64"/>
      <c r="J522" s="64"/>
      <c r="K522" s="64"/>
      <c r="L522" s="64"/>
      <c r="M522" s="64"/>
      <c r="N522" s="64"/>
      <c r="O522" s="64"/>
      <c r="P522" s="64"/>
      <c r="Q522" s="64"/>
      <c r="R522" s="64"/>
      <c r="S522" s="64"/>
      <c r="T522" s="64"/>
      <c r="U522" s="64"/>
      <c r="V522" s="64"/>
      <c r="W522" s="64"/>
      <c r="X522" s="64"/>
      <c r="Y522" s="64"/>
      <c r="Z522" s="64"/>
      <c r="AA522" s="64"/>
      <c r="AB522" s="64"/>
    </row>
    <row r="523" spans="1:28" ht="12.75" customHeight="1">
      <c r="A523" s="64"/>
      <c r="B523" s="64"/>
      <c r="C523" s="64"/>
      <c r="D523" s="64"/>
      <c r="E523" s="64"/>
      <c r="F523" s="64"/>
      <c r="G523" s="64"/>
      <c r="H523" s="64"/>
      <c r="I523" s="64"/>
      <c r="J523" s="64"/>
      <c r="K523" s="64"/>
      <c r="L523" s="64"/>
      <c r="M523" s="64"/>
      <c r="N523" s="64"/>
      <c r="O523" s="64"/>
      <c r="P523" s="64"/>
      <c r="Q523" s="64"/>
      <c r="R523" s="64"/>
      <c r="S523" s="64"/>
      <c r="T523" s="64"/>
      <c r="U523" s="64"/>
      <c r="V523" s="64"/>
      <c r="W523" s="64"/>
      <c r="X523" s="64"/>
      <c r="Y523" s="64"/>
      <c r="Z523" s="64"/>
      <c r="AA523" s="64"/>
      <c r="AB523" s="64"/>
    </row>
    <row r="524" spans="1:28" ht="12.75" customHeight="1">
      <c r="A524" s="64"/>
      <c r="B524" s="64"/>
      <c r="C524" s="64"/>
      <c r="D524" s="64"/>
      <c r="E524" s="64"/>
      <c r="F524" s="64"/>
      <c r="G524" s="64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  <c r="AA524" s="64"/>
      <c r="AB524" s="64"/>
    </row>
    <row r="525" spans="1:28" ht="12.75" customHeight="1">
      <c r="A525" s="64"/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/>
      <c r="X525" s="64"/>
      <c r="Y525" s="64"/>
      <c r="Z525" s="64"/>
      <c r="AA525" s="64"/>
      <c r="AB525" s="64"/>
    </row>
    <row r="526" spans="1:28" ht="12.75" customHeight="1">
      <c r="A526" s="64"/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  <c r="AA526" s="64"/>
      <c r="AB526" s="64"/>
    </row>
    <row r="527" spans="1:28" ht="12.75" customHeight="1">
      <c r="A527" s="64"/>
      <c r="B527" s="64"/>
      <c r="C527" s="64"/>
      <c r="D527" s="64"/>
      <c r="E527" s="64"/>
      <c r="F527" s="64"/>
      <c r="G527" s="64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  <c r="AA527" s="64"/>
      <c r="AB527" s="64"/>
    </row>
    <row r="528" spans="1:28" ht="12.75" customHeight="1">
      <c r="A528" s="64"/>
      <c r="B528" s="64"/>
      <c r="C528" s="64"/>
      <c r="D528" s="64"/>
      <c r="E528" s="64"/>
      <c r="F528" s="64"/>
      <c r="G528" s="64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  <c r="AA528" s="64"/>
      <c r="AB528" s="64"/>
    </row>
    <row r="529" spans="1:28" ht="12.75" customHeight="1">
      <c r="A529" s="64"/>
      <c r="B529" s="64"/>
      <c r="C529" s="64"/>
      <c r="D529" s="64"/>
      <c r="E529" s="64"/>
      <c r="F529" s="64"/>
      <c r="G529" s="64"/>
      <c r="H529" s="64"/>
      <c r="I529" s="64"/>
      <c r="J529" s="64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  <c r="AA529" s="64"/>
      <c r="AB529" s="64"/>
    </row>
    <row r="530" spans="1:28" ht="12.75" customHeight="1">
      <c r="A530" s="64"/>
      <c r="B530" s="64"/>
      <c r="C530" s="64"/>
      <c r="D530" s="64"/>
      <c r="E530" s="64"/>
      <c r="F530" s="64"/>
      <c r="G530" s="64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  <c r="X530" s="64"/>
      <c r="Y530" s="64"/>
      <c r="Z530" s="64"/>
      <c r="AA530" s="64"/>
      <c r="AB530" s="64"/>
    </row>
    <row r="531" spans="1:28" ht="12.75" customHeight="1">
      <c r="A531" s="64"/>
      <c r="B531" s="64"/>
      <c r="C531" s="64"/>
      <c r="D531" s="64"/>
      <c r="E531" s="64"/>
      <c r="F531" s="64"/>
      <c r="G531" s="64"/>
      <c r="H531" s="64"/>
      <c r="I531" s="64"/>
      <c r="J531" s="64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  <c r="AA531" s="64"/>
      <c r="AB531" s="64"/>
    </row>
    <row r="532" spans="1:28" ht="12.75" customHeight="1">
      <c r="A532" s="64"/>
      <c r="B532" s="64"/>
      <c r="C532" s="64"/>
      <c r="D532" s="64"/>
      <c r="E532" s="64"/>
      <c r="F532" s="64"/>
      <c r="G532" s="64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  <c r="AA532" s="64"/>
      <c r="AB532" s="64"/>
    </row>
    <row r="533" spans="1:28" ht="12.75" customHeight="1">
      <c r="A533" s="64"/>
      <c r="B533" s="64"/>
      <c r="C533" s="64"/>
      <c r="D533" s="64"/>
      <c r="E533" s="64"/>
      <c r="F533" s="64"/>
      <c r="G533" s="64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  <c r="AA533" s="64"/>
      <c r="AB533" s="64"/>
    </row>
    <row r="534" spans="1:28" ht="12.75" customHeight="1">
      <c r="A534" s="64"/>
      <c r="B534" s="64"/>
      <c r="C534" s="64"/>
      <c r="D534" s="64"/>
      <c r="E534" s="64"/>
      <c r="F534" s="64"/>
      <c r="G534" s="64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/>
      <c r="Z534" s="64"/>
      <c r="AA534" s="64"/>
      <c r="AB534" s="64"/>
    </row>
    <row r="535" spans="1:28" ht="12.75" customHeight="1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  <c r="AA535" s="64"/>
      <c r="AB535" s="64"/>
    </row>
    <row r="536" spans="1:28" ht="12.75" customHeight="1">
      <c r="A536" s="64"/>
      <c r="B536" s="64"/>
      <c r="C536" s="64"/>
      <c r="D536" s="64"/>
      <c r="E536" s="64"/>
      <c r="F536" s="64"/>
      <c r="G536" s="64"/>
      <c r="H536" s="64"/>
      <c r="I536" s="64"/>
      <c r="J536" s="64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/>
      <c r="AA536" s="64"/>
      <c r="AB536" s="64"/>
    </row>
    <row r="537" spans="1:28" ht="12.75" customHeight="1">
      <c r="A537" s="64"/>
      <c r="B537" s="64"/>
      <c r="C537" s="64"/>
      <c r="D537" s="64"/>
      <c r="E537" s="64"/>
      <c r="F537" s="64"/>
      <c r="G537" s="64"/>
      <c r="H537" s="64"/>
      <c r="I537" s="64"/>
      <c r="J537" s="64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/>
      <c r="AA537" s="64"/>
      <c r="AB537" s="64"/>
    </row>
    <row r="538" spans="1:28" ht="12.75" customHeight="1">
      <c r="A538" s="64"/>
      <c r="B538" s="64"/>
      <c r="C538" s="64"/>
      <c r="D538" s="64"/>
      <c r="E538" s="64"/>
      <c r="F538" s="64"/>
      <c r="G538" s="64"/>
      <c r="H538" s="64"/>
      <c r="I538" s="64"/>
      <c r="J538" s="64"/>
      <c r="K538" s="64"/>
      <c r="L538" s="64"/>
      <c r="M538" s="64"/>
      <c r="N538" s="64"/>
      <c r="O538" s="64"/>
      <c r="P538" s="64"/>
      <c r="Q538" s="64"/>
      <c r="R538" s="64"/>
      <c r="S538" s="64"/>
      <c r="T538" s="64"/>
      <c r="U538" s="64"/>
      <c r="V538" s="64"/>
      <c r="W538" s="64"/>
      <c r="X538" s="64"/>
      <c r="Y538" s="64"/>
      <c r="Z538" s="64"/>
      <c r="AA538" s="64"/>
      <c r="AB538" s="64"/>
    </row>
    <row r="539" spans="1:28" ht="12.75" customHeight="1">
      <c r="A539" s="64"/>
      <c r="B539" s="64"/>
      <c r="C539" s="64"/>
      <c r="D539" s="64"/>
      <c r="E539" s="64"/>
      <c r="F539" s="64"/>
      <c r="G539" s="64"/>
      <c r="H539" s="64"/>
      <c r="I539" s="64"/>
      <c r="J539" s="64"/>
      <c r="K539" s="64"/>
      <c r="L539" s="64"/>
      <c r="M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  <c r="X539" s="64"/>
      <c r="Y539" s="64"/>
      <c r="Z539" s="64"/>
      <c r="AA539" s="64"/>
      <c r="AB539" s="64"/>
    </row>
    <row r="540" spans="1:28" ht="12.75" customHeight="1">
      <c r="A540" s="64"/>
      <c r="B540" s="64"/>
      <c r="C540" s="64"/>
      <c r="D540" s="64"/>
      <c r="E540" s="64"/>
      <c r="F540" s="64"/>
      <c r="G540" s="64"/>
      <c r="H540" s="64"/>
      <c r="I540" s="64"/>
      <c r="J540" s="64"/>
      <c r="K540" s="64"/>
      <c r="L540" s="64"/>
      <c r="M540" s="64"/>
      <c r="N540" s="64"/>
      <c r="O540" s="64"/>
      <c r="P540" s="64"/>
      <c r="Q540" s="64"/>
      <c r="R540" s="64"/>
      <c r="S540" s="64"/>
      <c r="T540" s="64"/>
      <c r="U540" s="64"/>
      <c r="V540" s="64"/>
      <c r="W540" s="64"/>
      <c r="X540" s="64"/>
      <c r="Y540" s="64"/>
      <c r="Z540" s="64"/>
      <c r="AA540" s="64"/>
      <c r="AB540" s="64"/>
    </row>
    <row r="541" spans="1:28" ht="12.75" customHeight="1">
      <c r="A541" s="64"/>
      <c r="B541" s="64"/>
      <c r="C541" s="64"/>
      <c r="D541" s="64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/>
      <c r="Y541" s="64"/>
      <c r="Z541" s="64"/>
      <c r="AA541" s="64"/>
      <c r="AB541" s="64"/>
    </row>
    <row r="542" spans="1:28" ht="12.75" customHeight="1">
      <c r="A542" s="64"/>
      <c r="B542" s="64"/>
      <c r="C542" s="64"/>
      <c r="D542" s="64"/>
      <c r="E542" s="64"/>
      <c r="F542" s="64"/>
      <c r="G542" s="64"/>
      <c r="H542" s="64"/>
      <c r="I542" s="64"/>
      <c r="J542" s="64"/>
      <c r="K542" s="64"/>
      <c r="L542" s="64"/>
      <c r="M542" s="64"/>
      <c r="N542" s="64"/>
      <c r="O542" s="64"/>
      <c r="P542" s="64"/>
      <c r="Q542" s="64"/>
      <c r="R542" s="64"/>
      <c r="S542" s="64"/>
      <c r="T542" s="64"/>
      <c r="U542" s="64"/>
      <c r="V542" s="64"/>
      <c r="W542" s="64"/>
      <c r="X542" s="64"/>
      <c r="Y542" s="64"/>
      <c r="Z542" s="64"/>
      <c r="AA542" s="64"/>
      <c r="AB542" s="64"/>
    </row>
    <row r="543" spans="1:28" ht="12.75" customHeight="1">
      <c r="A543" s="64"/>
      <c r="B543" s="64"/>
      <c r="C543" s="64"/>
      <c r="D543" s="64"/>
      <c r="E543" s="64"/>
      <c r="F543" s="64"/>
      <c r="G543" s="64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/>
      <c r="X543" s="64"/>
      <c r="Y543" s="64"/>
      <c r="Z543" s="64"/>
      <c r="AA543" s="64"/>
      <c r="AB543" s="64"/>
    </row>
    <row r="544" spans="1:28" ht="12.75" customHeight="1">
      <c r="A544" s="64"/>
      <c r="B544" s="64"/>
      <c r="C544" s="64"/>
      <c r="D544" s="64"/>
      <c r="E544" s="64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  <c r="AA544" s="64"/>
      <c r="AB544" s="64"/>
    </row>
    <row r="545" spans="1:28" ht="12.75" customHeight="1">
      <c r="A545" s="64"/>
      <c r="B545" s="64"/>
      <c r="C545" s="64"/>
      <c r="D545" s="64"/>
      <c r="E545" s="64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  <c r="X545" s="64"/>
      <c r="Y545" s="64"/>
      <c r="Z545" s="64"/>
      <c r="AA545" s="64"/>
      <c r="AB545" s="64"/>
    </row>
    <row r="546" spans="1:28" ht="12.75" customHeight="1">
      <c r="A546" s="64"/>
      <c r="B546" s="64"/>
      <c r="C546" s="64"/>
      <c r="D546" s="64"/>
      <c r="E546" s="64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  <c r="AA546" s="64"/>
      <c r="AB546" s="64"/>
    </row>
    <row r="547" spans="1:28" ht="12.75" customHeight="1">
      <c r="A547" s="64"/>
      <c r="B547" s="64"/>
      <c r="C547" s="64"/>
      <c r="D547" s="64"/>
      <c r="E547" s="64"/>
      <c r="F547" s="64"/>
      <c r="G547" s="64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  <c r="AA547" s="64"/>
      <c r="AB547" s="64"/>
    </row>
    <row r="548" spans="1:28" ht="12.75" customHeight="1">
      <c r="A548" s="64"/>
      <c r="B548" s="64"/>
      <c r="C548" s="64"/>
      <c r="D548" s="64"/>
      <c r="E548" s="64"/>
      <c r="F548" s="64"/>
      <c r="G548" s="6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  <c r="X548" s="64"/>
      <c r="Y548" s="64"/>
      <c r="Z548" s="64"/>
      <c r="AA548" s="64"/>
      <c r="AB548" s="64"/>
    </row>
    <row r="549" spans="1:28" ht="12.75" customHeight="1">
      <c r="A549" s="64"/>
      <c r="B549" s="64"/>
      <c r="C549" s="64"/>
      <c r="D549" s="64"/>
      <c r="E549" s="64"/>
      <c r="F549" s="64"/>
      <c r="G549" s="64"/>
      <c r="H549" s="64"/>
      <c r="I549" s="64"/>
      <c r="J549" s="64"/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64"/>
      <c r="V549" s="64"/>
      <c r="W549" s="64"/>
      <c r="X549" s="64"/>
      <c r="Y549" s="64"/>
      <c r="Z549" s="64"/>
      <c r="AA549" s="64"/>
      <c r="AB549" s="64"/>
    </row>
    <row r="550" spans="1:28" ht="12.75" customHeight="1">
      <c r="A550" s="64"/>
      <c r="B550" s="64"/>
      <c r="C550" s="64"/>
      <c r="D550" s="64"/>
      <c r="E550" s="64"/>
      <c r="F550" s="64"/>
      <c r="G550" s="64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R550" s="64"/>
      <c r="S550" s="64"/>
      <c r="T550" s="64"/>
      <c r="U550" s="64"/>
      <c r="V550" s="64"/>
      <c r="W550" s="64"/>
      <c r="X550" s="64"/>
      <c r="Y550" s="64"/>
      <c r="Z550" s="64"/>
      <c r="AA550" s="64"/>
      <c r="AB550" s="64"/>
    </row>
    <row r="551" spans="1:28" ht="12.75" customHeight="1">
      <c r="A551" s="64"/>
      <c r="B551" s="64"/>
      <c r="C551" s="64"/>
      <c r="D551" s="64"/>
      <c r="E551" s="64"/>
      <c r="F551" s="64"/>
      <c r="G551" s="64"/>
      <c r="H551" s="64"/>
      <c r="I551" s="64"/>
      <c r="J551" s="64"/>
      <c r="K551" s="64"/>
      <c r="L551" s="64"/>
      <c r="M551" s="64"/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  <c r="Z551" s="64"/>
      <c r="AA551" s="64"/>
      <c r="AB551" s="64"/>
    </row>
    <row r="552" spans="1:28" ht="12.75" customHeight="1">
      <c r="A552" s="64"/>
      <c r="B552" s="64"/>
      <c r="C552" s="64"/>
      <c r="D552" s="64"/>
      <c r="E552" s="64"/>
      <c r="F552" s="64"/>
      <c r="G552" s="64"/>
      <c r="H552" s="64"/>
      <c r="I552" s="64"/>
      <c r="J552" s="64"/>
      <c r="K552" s="64"/>
      <c r="L552" s="64"/>
      <c r="M552" s="64"/>
      <c r="N552" s="64"/>
      <c r="O552" s="64"/>
      <c r="P552" s="64"/>
      <c r="Q552" s="64"/>
      <c r="R552" s="64"/>
      <c r="S552" s="64"/>
      <c r="T552" s="64"/>
      <c r="U552" s="64"/>
      <c r="V552" s="64"/>
      <c r="W552" s="64"/>
      <c r="X552" s="64"/>
      <c r="Y552" s="64"/>
      <c r="Z552" s="64"/>
      <c r="AA552" s="64"/>
      <c r="AB552" s="64"/>
    </row>
    <row r="553" spans="1:28" ht="12.75" customHeight="1">
      <c r="A553" s="64"/>
      <c r="B553" s="64"/>
      <c r="C553" s="64"/>
      <c r="D553" s="64"/>
      <c r="E553" s="64"/>
      <c r="F553" s="64"/>
      <c r="G553" s="64"/>
      <c r="H553" s="64"/>
      <c r="I553" s="64"/>
      <c r="J553" s="64"/>
      <c r="K553" s="64"/>
      <c r="L553" s="64"/>
      <c r="M553" s="64"/>
      <c r="N553" s="64"/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  <c r="AA553" s="64"/>
      <c r="AB553" s="64"/>
    </row>
    <row r="554" spans="1:28" ht="12.75" customHeight="1">
      <c r="A554" s="64"/>
      <c r="B554" s="64"/>
      <c r="C554" s="64"/>
      <c r="D554" s="64"/>
      <c r="E554" s="64"/>
      <c r="F554" s="64"/>
      <c r="G554" s="64"/>
      <c r="H554" s="64"/>
      <c r="I554" s="64"/>
      <c r="J554" s="64"/>
      <c r="K554" s="64"/>
      <c r="L554" s="64"/>
      <c r="M554" s="64"/>
      <c r="N554" s="64"/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  <c r="AA554" s="64"/>
      <c r="AB554" s="64"/>
    </row>
    <row r="555" spans="1:28" ht="12.75" customHeight="1">
      <c r="A555" s="64"/>
      <c r="B555" s="64"/>
      <c r="C555" s="64"/>
      <c r="D555" s="64"/>
      <c r="E555" s="64"/>
      <c r="F555" s="64"/>
      <c r="G555" s="64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R555" s="64"/>
      <c r="S555" s="64"/>
      <c r="T555" s="64"/>
      <c r="U555" s="64"/>
      <c r="V555" s="64"/>
      <c r="W555" s="64"/>
      <c r="X555" s="64"/>
      <c r="Y555" s="64"/>
      <c r="Z555" s="64"/>
      <c r="AA555" s="64"/>
      <c r="AB555" s="64"/>
    </row>
    <row r="556" spans="1:28" ht="12.75" customHeight="1">
      <c r="A556" s="64"/>
      <c r="B556" s="64"/>
      <c r="C556" s="64"/>
      <c r="D556" s="64"/>
      <c r="E556" s="64"/>
      <c r="F556" s="64"/>
      <c r="G556" s="64"/>
      <c r="H556" s="64"/>
      <c r="I556" s="64"/>
      <c r="J556" s="64"/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64"/>
      <c r="V556" s="64"/>
      <c r="W556" s="64"/>
      <c r="X556" s="64"/>
      <c r="Y556" s="64"/>
      <c r="Z556" s="64"/>
      <c r="AA556" s="64"/>
      <c r="AB556" s="64"/>
    </row>
    <row r="557" spans="1:28" ht="12.75" customHeight="1">
      <c r="A557" s="64"/>
      <c r="B557" s="64"/>
      <c r="C557" s="64"/>
      <c r="D557" s="64"/>
      <c r="E557" s="64"/>
      <c r="F557" s="64"/>
      <c r="G557" s="64"/>
      <c r="H557" s="64"/>
      <c r="I557" s="64"/>
      <c r="J557" s="64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  <c r="AA557" s="64"/>
      <c r="AB557" s="64"/>
    </row>
    <row r="558" spans="1:28" ht="12.75" customHeight="1">
      <c r="A558" s="64"/>
      <c r="B558" s="64"/>
      <c r="C558" s="64"/>
      <c r="D558" s="64"/>
      <c r="E558" s="64"/>
      <c r="F558" s="64"/>
      <c r="G558" s="64"/>
      <c r="H558" s="64"/>
      <c r="I558" s="64"/>
      <c r="J558" s="64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  <c r="AA558" s="64"/>
      <c r="AB558" s="64"/>
    </row>
    <row r="559" spans="1:28" ht="12.75" customHeight="1">
      <c r="A559" s="64"/>
      <c r="B559" s="64"/>
      <c r="C559" s="64"/>
      <c r="D559" s="64"/>
      <c r="E559" s="64"/>
      <c r="F559" s="64"/>
      <c r="G559" s="64"/>
      <c r="H559" s="64"/>
      <c r="I559" s="64"/>
      <c r="J559" s="64"/>
      <c r="K559" s="64"/>
      <c r="L559" s="64"/>
      <c r="M559" s="64"/>
      <c r="N559" s="64"/>
      <c r="O559" s="64"/>
      <c r="P559" s="64"/>
      <c r="Q559" s="64"/>
      <c r="R559" s="64"/>
      <c r="S559" s="64"/>
      <c r="T559" s="64"/>
      <c r="U559" s="64"/>
      <c r="V559" s="64"/>
      <c r="W559" s="64"/>
      <c r="X559" s="64"/>
      <c r="Y559" s="64"/>
      <c r="Z559" s="64"/>
      <c r="AA559" s="64"/>
      <c r="AB559" s="64"/>
    </row>
    <row r="560" spans="1:28" ht="12.75" customHeight="1">
      <c r="A560" s="64"/>
      <c r="B560" s="64"/>
      <c r="C560" s="64"/>
      <c r="D560" s="64"/>
      <c r="E560" s="64"/>
      <c r="F560" s="64"/>
      <c r="G560" s="64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64"/>
      <c r="S560" s="64"/>
      <c r="T560" s="64"/>
      <c r="U560" s="64"/>
      <c r="V560" s="64"/>
      <c r="W560" s="64"/>
      <c r="X560" s="64"/>
      <c r="Y560" s="64"/>
      <c r="Z560" s="64"/>
      <c r="AA560" s="64"/>
      <c r="AB560" s="64"/>
    </row>
    <row r="561" spans="1:28" ht="12.75" customHeight="1">
      <c r="A561" s="64"/>
      <c r="B561" s="64"/>
      <c r="C561" s="64"/>
      <c r="D561" s="64"/>
      <c r="E561" s="64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  <c r="AA561" s="64"/>
      <c r="AB561" s="64"/>
    </row>
    <row r="562" spans="1:28" ht="12.75" customHeight="1">
      <c r="A562" s="64"/>
      <c r="B562" s="64"/>
      <c r="C562" s="64"/>
      <c r="D562" s="64"/>
      <c r="E562" s="64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  <c r="X562" s="64"/>
      <c r="Y562" s="64"/>
      <c r="Z562" s="64"/>
      <c r="AA562" s="64"/>
      <c r="AB562" s="64"/>
    </row>
    <row r="563" spans="1:28" ht="12.75" customHeight="1">
      <c r="A563" s="64"/>
      <c r="B563" s="64"/>
      <c r="C563" s="64"/>
      <c r="D563" s="64"/>
      <c r="E563" s="64"/>
      <c r="F563" s="64"/>
      <c r="G563" s="64"/>
      <c r="H563" s="64"/>
      <c r="I563" s="64"/>
      <c r="J563" s="64"/>
      <c r="K563" s="64"/>
      <c r="L563" s="64"/>
      <c r="M563" s="64"/>
      <c r="N563" s="64"/>
      <c r="O563" s="64"/>
      <c r="P563" s="64"/>
      <c r="Q563" s="64"/>
      <c r="R563" s="64"/>
      <c r="S563" s="64"/>
      <c r="T563" s="64"/>
      <c r="U563" s="64"/>
      <c r="V563" s="64"/>
      <c r="W563" s="64"/>
      <c r="X563" s="64"/>
      <c r="Y563" s="64"/>
      <c r="Z563" s="64"/>
      <c r="AA563" s="64"/>
      <c r="AB563" s="64"/>
    </row>
    <row r="564" spans="1:28" ht="12.75" customHeight="1">
      <c r="A564" s="64"/>
      <c r="B564" s="64"/>
      <c r="C564" s="64"/>
      <c r="D564" s="64"/>
      <c r="E564" s="64"/>
      <c r="F564" s="64"/>
      <c r="G564" s="64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64"/>
      <c r="V564" s="64"/>
      <c r="W564" s="64"/>
      <c r="X564" s="64"/>
      <c r="Y564" s="64"/>
      <c r="Z564" s="64"/>
      <c r="AA564" s="64"/>
      <c r="AB564" s="64"/>
    </row>
    <row r="565" spans="1:28" ht="12.75" customHeight="1">
      <c r="A565" s="64"/>
      <c r="B565" s="64"/>
      <c r="C565" s="64"/>
      <c r="D565" s="64"/>
      <c r="E565" s="64"/>
      <c r="F565" s="64"/>
      <c r="G565" s="64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64"/>
      <c r="V565" s="64"/>
      <c r="W565" s="64"/>
      <c r="X565" s="64"/>
      <c r="Y565" s="64"/>
      <c r="Z565" s="64"/>
      <c r="AA565" s="64"/>
      <c r="AB565" s="64"/>
    </row>
    <row r="566" spans="1:28" ht="12.75" customHeight="1">
      <c r="A566" s="64"/>
      <c r="B566" s="64"/>
      <c r="C566" s="64"/>
      <c r="D566" s="64"/>
      <c r="E566" s="64"/>
      <c r="F566" s="64"/>
      <c r="G566" s="64"/>
      <c r="H566" s="64"/>
      <c r="I566" s="64"/>
      <c r="J566" s="64"/>
      <c r="K566" s="64"/>
      <c r="L566" s="64"/>
      <c r="M566" s="64"/>
      <c r="N566" s="64"/>
      <c r="O566" s="64"/>
      <c r="P566" s="64"/>
      <c r="Q566" s="64"/>
      <c r="R566" s="64"/>
      <c r="S566" s="64"/>
      <c r="T566" s="64"/>
      <c r="U566" s="64"/>
      <c r="V566" s="64"/>
      <c r="W566" s="64"/>
      <c r="X566" s="64"/>
      <c r="Y566" s="64"/>
      <c r="Z566" s="64"/>
      <c r="AA566" s="64"/>
      <c r="AB566" s="64"/>
    </row>
    <row r="567" spans="1:28" ht="12.75" customHeight="1">
      <c r="A567" s="64"/>
      <c r="B567" s="64"/>
      <c r="C567" s="64"/>
      <c r="D567" s="64"/>
      <c r="E567" s="64"/>
      <c r="F567" s="64"/>
      <c r="G567" s="64"/>
      <c r="H567" s="64"/>
      <c r="I567" s="64"/>
      <c r="J567" s="64"/>
      <c r="K567" s="64"/>
      <c r="L567" s="64"/>
      <c r="M567" s="64"/>
      <c r="N567" s="64"/>
      <c r="O567" s="64"/>
      <c r="P567" s="64"/>
      <c r="Q567" s="64"/>
      <c r="R567" s="64"/>
      <c r="S567" s="64"/>
      <c r="T567" s="64"/>
      <c r="U567" s="64"/>
      <c r="V567" s="64"/>
      <c r="W567" s="64"/>
      <c r="X567" s="64"/>
      <c r="Y567" s="64"/>
      <c r="Z567" s="64"/>
      <c r="AA567" s="64"/>
      <c r="AB567" s="64"/>
    </row>
    <row r="568" spans="1:28" ht="12.75" customHeight="1">
      <c r="A568" s="64"/>
      <c r="B568" s="64"/>
      <c r="C568" s="64"/>
      <c r="D568" s="64"/>
      <c r="E568" s="64"/>
      <c r="F568" s="64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64"/>
      <c r="V568" s="64"/>
      <c r="W568" s="64"/>
      <c r="X568" s="64"/>
      <c r="Y568" s="64"/>
      <c r="Z568" s="64"/>
      <c r="AA568" s="64"/>
      <c r="AB568" s="64"/>
    </row>
    <row r="569" spans="1:28" ht="12.75" customHeight="1">
      <c r="A569" s="64"/>
      <c r="B569" s="64"/>
      <c r="C569" s="64"/>
      <c r="D569" s="64"/>
      <c r="E569" s="64"/>
      <c r="F569" s="64"/>
      <c r="G569" s="64"/>
      <c r="H569" s="64"/>
      <c r="I569" s="64"/>
      <c r="J569" s="64"/>
      <c r="K569" s="64"/>
      <c r="L569" s="64"/>
      <c r="M569" s="64"/>
      <c r="N569" s="64"/>
      <c r="O569" s="64"/>
      <c r="P569" s="64"/>
      <c r="Q569" s="64"/>
      <c r="R569" s="64"/>
      <c r="S569" s="64"/>
      <c r="T569" s="64"/>
      <c r="U569" s="64"/>
      <c r="V569" s="64"/>
      <c r="W569" s="64"/>
      <c r="X569" s="64"/>
      <c r="Y569" s="64"/>
      <c r="Z569" s="64"/>
      <c r="AA569" s="64"/>
      <c r="AB569" s="64"/>
    </row>
    <row r="570" spans="1:28" ht="12.75" customHeight="1">
      <c r="A570" s="64"/>
      <c r="B570" s="64"/>
      <c r="C570" s="64"/>
      <c r="D570" s="64"/>
      <c r="E570" s="64"/>
      <c r="F570" s="64"/>
      <c r="G570" s="64"/>
      <c r="H570" s="64"/>
      <c r="I570" s="64"/>
      <c r="J570" s="64"/>
      <c r="K570" s="64"/>
      <c r="L570" s="64"/>
      <c r="M570" s="64"/>
      <c r="N570" s="64"/>
      <c r="O570" s="64"/>
      <c r="P570" s="64"/>
      <c r="Q570" s="64"/>
      <c r="R570" s="64"/>
      <c r="S570" s="64"/>
      <c r="T570" s="64"/>
      <c r="U570" s="64"/>
      <c r="V570" s="64"/>
      <c r="W570" s="64"/>
      <c r="X570" s="64"/>
      <c r="Y570" s="64"/>
      <c r="Z570" s="64"/>
      <c r="AA570" s="64"/>
      <c r="AB570" s="64"/>
    </row>
    <row r="571" spans="1:28" ht="12.75" customHeight="1">
      <c r="A571" s="64"/>
      <c r="B571" s="64"/>
      <c r="C571" s="64"/>
      <c r="D571" s="64"/>
      <c r="E571" s="64"/>
      <c r="F571" s="64"/>
      <c r="G571" s="64"/>
      <c r="H571" s="64"/>
      <c r="I571" s="64"/>
      <c r="J571" s="64"/>
      <c r="K571" s="64"/>
      <c r="L571" s="64"/>
      <c r="M571" s="64"/>
      <c r="N571" s="64"/>
      <c r="O571" s="64"/>
      <c r="P571" s="64"/>
      <c r="Q571" s="64"/>
      <c r="R571" s="64"/>
      <c r="S571" s="64"/>
      <c r="T571" s="64"/>
      <c r="U571" s="64"/>
      <c r="V571" s="64"/>
      <c r="W571" s="64"/>
      <c r="X571" s="64"/>
      <c r="Y571" s="64"/>
      <c r="Z571" s="64"/>
      <c r="AA571" s="64"/>
      <c r="AB571" s="64"/>
    </row>
    <row r="572" spans="1:28" ht="12.75" customHeight="1">
      <c r="A572" s="64"/>
      <c r="B572" s="64"/>
      <c r="C572" s="64"/>
      <c r="D572" s="64"/>
      <c r="E572" s="64"/>
      <c r="F572" s="64"/>
      <c r="G572" s="64"/>
      <c r="H572" s="64"/>
      <c r="I572" s="64"/>
      <c r="J572" s="64"/>
      <c r="K572" s="64"/>
      <c r="L572" s="64"/>
      <c r="M572" s="64"/>
      <c r="N572" s="64"/>
      <c r="O572" s="64"/>
      <c r="P572" s="64"/>
      <c r="Q572" s="64"/>
      <c r="R572" s="64"/>
      <c r="S572" s="64"/>
      <c r="T572" s="64"/>
      <c r="U572" s="64"/>
      <c r="V572" s="64"/>
      <c r="W572" s="64"/>
      <c r="X572" s="64"/>
      <c r="Y572" s="64"/>
      <c r="Z572" s="64"/>
      <c r="AA572" s="64"/>
      <c r="AB572" s="64"/>
    </row>
    <row r="573" spans="1:28" ht="12.75" customHeight="1">
      <c r="A573" s="64"/>
      <c r="B573" s="64"/>
      <c r="C573" s="64"/>
      <c r="D573" s="64"/>
      <c r="E573" s="64"/>
      <c r="F573" s="64"/>
      <c r="G573" s="6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64"/>
      <c r="Y573" s="64"/>
      <c r="Z573" s="64"/>
      <c r="AA573" s="64"/>
      <c r="AB573" s="64"/>
    </row>
    <row r="574" spans="1:28" ht="12.75" customHeight="1">
      <c r="A574" s="64"/>
      <c r="B574" s="64"/>
      <c r="C574" s="64"/>
      <c r="D574" s="64"/>
      <c r="E574" s="64"/>
      <c r="F574" s="64"/>
      <c r="G574" s="64"/>
      <c r="H574" s="64"/>
      <c r="I574" s="64"/>
      <c r="J574" s="64"/>
      <c r="K574" s="64"/>
      <c r="L574" s="64"/>
      <c r="M574" s="64"/>
      <c r="N574" s="64"/>
      <c r="O574" s="64"/>
      <c r="P574" s="64"/>
      <c r="Q574" s="64"/>
      <c r="R574" s="64"/>
      <c r="S574" s="64"/>
      <c r="T574" s="64"/>
      <c r="U574" s="64"/>
      <c r="V574" s="64"/>
      <c r="W574" s="64"/>
      <c r="X574" s="64"/>
      <c r="Y574" s="64"/>
      <c r="Z574" s="64"/>
      <c r="AA574" s="64"/>
      <c r="AB574" s="64"/>
    </row>
    <row r="575" spans="1:28" ht="12.75" customHeight="1">
      <c r="A575" s="64"/>
      <c r="B575" s="64"/>
      <c r="C575" s="64"/>
      <c r="D575" s="64"/>
      <c r="E575" s="64"/>
      <c r="F575" s="64"/>
      <c r="G575" s="64"/>
      <c r="H575" s="64"/>
      <c r="I575" s="64"/>
      <c r="J575" s="64"/>
      <c r="K575" s="64"/>
      <c r="L575" s="64"/>
      <c r="M575" s="64"/>
      <c r="N575" s="64"/>
      <c r="O575" s="64"/>
      <c r="P575" s="64"/>
      <c r="Q575" s="64"/>
      <c r="R575" s="64"/>
      <c r="S575" s="64"/>
      <c r="T575" s="64"/>
      <c r="U575" s="64"/>
      <c r="V575" s="64"/>
      <c r="W575" s="64"/>
      <c r="X575" s="64"/>
      <c r="Y575" s="64"/>
      <c r="Z575" s="64"/>
      <c r="AA575" s="64"/>
      <c r="AB575" s="64"/>
    </row>
    <row r="576" spans="1:28" ht="12.75" customHeight="1">
      <c r="A576" s="64"/>
      <c r="B576" s="64"/>
      <c r="C576" s="64"/>
      <c r="D576" s="64"/>
      <c r="E576" s="64"/>
      <c r="F576" s="64"/>
      <c r="G576" s="64"/>
      <c r="H576" s="64"/>
      <c r="I576" s="64"/>
      <c r="J576" s="64"/>
      <c r="K576" s="64"/>
      <c r="L576" s="64"/>
      <c r="M576" s="64"/>
      <c r="N576" s="64"/>
      <c r="O576" s="64"/>
      <c r="P576" s="64"/>
      <c r="Q576" s="64"/>
      <c r="R576" s="64"/>
      <c r="S576" s="64"/>
      <c r="T576" s="64"/>
      <c r="U576" s="64"/>
      <c r="V576" s="64"/>
      <c r="W576" s="64"/>
      <c r="X576" s="64"/>
      <c r="Y576" s="64"/>
      <c r="Z576" s="64"/>
      <c r="AA576" s="64"/>
      <c r="AB576" s="64"/>
    </row>
    <row r="577" spans="1:28" ht="12.75" customHeight="1">
      <c r="A577" s="64"/>
      <c r="B577" s="64"/>
      <c r="C577" s="64"/>
      <c r="D577" s="64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64"/>
      <c r="Y577" s="64"/>
      <c r="Z577" s="64"/>
      <c r="AA577" s="64"/>
      <c r="AB577" s="64"/>
    </row>
    <row r="578" spans="1:28" ht="12.75" customHeight="1">
      <c r="A578" s="64"/>
      <c r="B578" s="64"/>
      <c r="C578" s="64"/>
      <c r="D578" s="64"/>
      <c r="E578" s="64"/>
      <c r="F578" s="64"/>
      <c r="G578" s="64"/>
      <c r="H578" s="64"/>
      <c r="I578" s="64"/>
      <c r="J578" s="64"/>
      <c r="K578" s="64"/>
      <c r="L578" s="64"/>
      <c r="M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  <c r="X578" s="64"/>
      <c r="Y578" s="64"/>
      <c r="Z578" s="64"/>
      <c r="AA578" s="64"/>
      <c r="AB578" s="64"/>
    </row>
    <row r="579" spans="1:28" ht="12.75" customHeight="1">
      <c r="A579" s="64"/>
      <c r="B579" s="64"/>
      <c r="C579" s="64"/>
      <c r="D579" s="64"/>
      <c r="E579" s="64"/>
      <c r="F579" s="64"/>
      <c r="G579" s="64"/>
      <c r="H579" s="64"/>
      <c r="I579" s="64"/>
      <c r="J579" s="64"/>
      <c r="K579" s="64"/>
      <c r="L579" s="64"/>
      <c r="M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  <c r="X579" s="64"/>
      <c r="Y579" s="64"/>
      <c r="Z579" s="64"/>
      <c r="AA579" s="64"/>
      <c r="AB579" s="64"/>
    </row>
    <row r="580" spans="1:28" ht="12.75" customHeight="1">
      <c r="A580" s="64"/>
      <c r="B580" s="64"/>
      <c r="C580" s="64"/>
      <c r="D580" s="64"/>
      <c r="E580" s="64"/>
      <c r="F580" s="64"/>
      <c r="G580" s="64"/>
      <c r="H580" s="64"/>
      <c r="I580" s="64"/>
      <c r="J580" s="64"/>
      <c r="K580" s="64"/>
      <c r="L580" s="64"/>
      <c r="M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  <c r="X580" s="64"/>
      <c r="Y580" s="64"/>
      <c r="Z580" s="64"/>
      <c r="AA580" s="64"/>
      <c r="AB580" s="64"/>
    </row>
    <row r="581" spans="1:28" ht="12.75" customHeight="1">
      <c r="A581" s="64"/>
      <c r="B581" s="64"/>
      <c r="C581" s="64"/>
      <c r="D581" s="64"/>
      <c r="E581" s="64"/>
      <c r="F581" s="64"/>
      <c r="G581" s="64"/>
      <c r="H581" s="64"/>
      <c r="I581" s="64"/>
      <c r="J581" s="64"/>
      <c r="K581" s="64"/>
      <c r="L581" s="64"/>
      <c r="M581" s="64"/>
      <c r="N581" s="64"/>
      <c r="O581" s="64"/>
      <c r="P581" s="64"/>
      <c r="Q581" s="64"/>
      <c r="R581" s="64"/>
      <c r="S581" s="64"/>
      <c r="T581" s="64"/>
      <c r="U581" s="64"/>
      <c r="V581" s="64"/>
      <c r="W581" s="64"/>
      <c r="X581" s="64"/>
      <c r="Y581" s="64"/>
      <c r="Z581" s="64"/>
      <c r="AA581" s="64"/>
      <c r="AB581" s="64"/>
    </row>
    <row r="582" spans="1:28" ht="12.75" customHeight="1">
      <c r="A582" s="64"/>
      <c r="B582" s="64"/>
      <c r="C582" s="64"/>
      <c r="D582" s="64"/>
      <c r="E582" s="64"/>
      <c r="F582" s="64"/>
      <c r="G582" s="64"/>
      <c r="H582" s="64"/>
      <c r="I582" s="64"/>
      <c r="J582" s="64"/>
      <c r="K582" s="64"/>
      <c r="L582" s="64"/>
      <c r="M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  <c r="X582" s="64"/>
      <c r="Y582" s="64"/>
      <c r="Z582" s="64"/>
      <c r="AA582" s="64"/>
      <c r="AB582" s="64"/>
    </row>
    <row r="583" spans="1:28" ht="12.75" customHeight="1">
      <c r="A583" s="64"/>
      <c r="B583" s="64"/>
      <c r="C583" s="64"/>
      <c r="D583" s="64"/>
      <c r="E583" s="64"/>
      <c r="F583" s="64"/>
      <c r="G583" s="64"/>
      <c r="H583" s="64"/>
      <c r="I583" s="64"/>
      <c r="J583" s="64"/>
      <c r="K583" s="64"/>
      <c r="L583" s="64"/>
      <c r="M583" s="64"/>
      <c r="N583" s="64"/>
      <c r="O583" s="64"/>
      <c r="P583" s="64"/>
      <c r="Q583" s="64"/>
      <c r="R583" s="64"/>
      <c r="S583" s="64"/>
      <c r="T583" s="64"/>
      <c r="U583" s="64"/>
      <c r="V583" s="64"/>
      <c r="W583" s="64"/>
      <c r="X583" s="64"/>
      <c r="Y583" s="64"/>
      <c r="Z583" s="64"/>
      <c r="AA583" s="64"/>
      <c r="AB583" s="64"/>
    </row>
    <row r="584" spans="1:28" ht="12.75" customHeight="1">
      <c r="A584" s="64"/>
      <c r="B584" s="64"/>
      <c r="C584" s="64"/>
      <c r="D584" s="64"/>
      <c r="E584" s="64"/>
      <c r="F584" s="64"/>
      <c r="G584" s="64"/>
      <c r="H584" s="64"/>
      <c r="I584" s="64"/>
      <c r="J584" s="64"/>
      <c r="K584" s="64"/>
      <c r="L584" s="64"/>
      <c r="M584" s="64"/>
      <c r="N584" s="64"/>
      <c r="O584" s="64"/>
      <c r="P584" s="64"/>
      <c r="Q584" s="64"/>
      <c r="R584" s="64"/>
      <c r="S584" s="64"/>
      <c r="T584" s="64"/>
      <c r="U584" s="64"/>
      <c r="V584" s="64"/>
      <c r="W584" s="64"/>
      <c r="X584" s="64"/>
      <c r="Y584" s="64"/>
      <c r="Z584" s="64"/>
      <c r="AA584" s="64"/>
      <c r="AB584" s="64"/>
    </row>
    <row r="585" spans="1:28" ht="12.75" customHeight="1">
      <c r="A585" s="64"/>
      <c r="B585" s="64"/>
      <c r="C585" s="64"/>
      <c r="D585" s="64"/>
      <c r="E585" s="64"/>
      <c r="F585" s="64"/>
      <c r="G585" s="64"/>
      <c r="H585" s="64"/>
      <c r="I585" s="64"/>
      <c r="J585" s="64"/>
      <c r="K585" s="64"/>
      <c r="L585" s="64"/>
      <c r="M585" s="64"/>
      <c r="N585" s="64"/>
      <c r="O585" s="64"/>
      <c r="P585" s="64"/>
      <c r="Q585" s="64"/>
      <c r="R585" s="64"/>
      <c r="S585" s="64"/>
      <c r="T585" s="64"/>
      <c r="U585" s="64"/>
      <c r="V585" s="64"/>
      <c r="W585" s="64"/>
      <c r="X585" s="64"/>
      <c r="Y585" s="64"/>
      <c r="Z585" s="64"/>
      <c r="AA585" s="64"/>
      <c r="AB585" s="64"/>
    </row>
    <row r="586" spans="1:28" ht="12.75" customHeight="1">
      <c r="A586" s="64"/>
      <c r="B586" s="64"/>
      <c r="C586" s="64"/>
      <c r="D586" s="64"/>
      <c r="E586" s="64"/>
      <c r="F586" s="64"/>
      <c r="G586" s="6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  <c r="X586" s="64"/>
      <c r="Y586" s="64"/>
      <c r="Z586" s="64"/>
      <c r="AA586" s="64"/>
      <c r="AB586" s="64"/>
    </row>
    <row r="587" spans="1:28" ht="12.75" customHeight="1">
      <c r="A587" s="64"/>
      <c r="B587" s="64"/>
      <c r="C587" s="64"/>
      <c r="D587" s="64"/>
      <c r="E587" s="64"/>
      <c r="F587" s="64"/>
      <c r="G587" s="64"/>
      <c r="H587" s="64"/>
      <c r="I587" s="64"/>
      <c r="J587" s="64"/>
      <c r="K587" s="64"/>
      <c r="L587" s="64"/>
      <c r="M587" s="64"/>
      <c r="N587" s="64"/>
      <c r="O587" s="64"/>
      <c r="P587" s="64"/>
      <c r="Q587" s="64"/>
      <c r="R587" s="64"/>
      <c r="S587" s="64"/>
      <c r="T587" s="64"/>
      <c r="U587" s="64"/>
      <c r="V587" s="64"/>
      <c r="W587" s="64"/>
      <c r="X587" s="64"/>
      <c r="Y587" s="64"/>
      <c r="Z587" s="64"/>
      <c r="AA587" s="64"/>
      <c r="AB587" s="64"/>
    </row>
    <row r="588" spans="1:28" ht="12.75" customHeight="1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  <c r="N588" s="64"/>
      <c r="O588" s="64"/>
      <c r="P588" s="64"/>
      <c r="Q588" s="64"/>
      <c r="R588" s="64"/>
      <c r="S588" s="64"/>
      <c r="T588" s="64"/>
      <c r="U588" s="64"/>
      <c r="V588" s="64"/>
      <c r="W588" s="64"/>
      <c r="X588" s="64"/>
      <c r="Y588" s="64"/>
      <c r="Z588" s="64"/>
      <c r="AA588" s="64"/>
      <c r="AB588" s="64"/>
    </row>
    <row r="589" spans="1:28" ht="12.75" customHeight="1">
      <c r="A589" s="64"/>
      <c r="B589" s="64"/>
      <c r="C589" s="64"/>
      <c r="D589" s="64"/>
      <c r="E589" s="64"/>
      <c r="F589" s="64"/>
      <c r="G589" s="64"/>
      <c r="H589" s="64"/>
      <c r="I589" s="64"/>
      <c r="J589" s="64"/>
      <c r="K589" s="64"/>
      <c r="L589" s="64"/>
      <c r="M589" s="64"/>
      <c r="N589" s="64"/>
      <c r="O589" s="64"/>
      <c r="P589" s="64"/>
      <c r="Q589" s="64"/>
      <c r="R589" s="64"/>
      <c r="S589" s="64"/>
      <c r="T589" s="64"/>
      <c r="U589" s="64"/>
      <c r="V589" s="64"/>
      <c r="W589" s="64"/>
      <c r="X589" s="64"/>
      <c r="Y589" s="64"/>
      <c r="Z589" s="64"/>
      <c r="AA589" s="64"/>
      <c r="AB589" s="64"/>
    </row>
    <row r="590" spans="1:28" ht="12.75" customHeight="1">
      <c r="A590" s="64"/>
      <c r="B590" s="64"/>
      <c r="C590" s="64"/>
      <c r="D590" s="64"/>
      <c r="E590" s="64"/>
      <c r="F590" s="64"/>
      <c r="G590" s="64"/>
      <c r="H590" s="64"/>
      <c r="I590" s="64"/>
      <c r="J590" s="64"/>
      <c r="K590" s="64"/>
      <c r="L590" s="64"/>
      <c r="M590" s="64"/>
      <c r="N590" s="64"/>
      <c r="O590" s="64"/>
      <c r="P590" s="64"/>
      <c r="Q590" s="64"/>
      <c r="R590" s="64"/>
      <c r="S590" s="64"/>
      <c r="T590" s="64"/>
      <c r="U590" s="64"/>
      <c r="V590" s="64"/>
      <c r="W590" s="64"/>
      <c r="X590" s="64"/>
      <c r="Y590" s="64"/>
      <c r="Z590" s="64"/>
      <c r="AA590" s="64"/>
      <c r="AB590" s="64"/>
    </row>
    <row r="591" spans="1:28" ht="12.75" customHeight="1">
      <c r="A591" s="64"/>
      <c r="B591" s="64"/>
      <c r="C591" s="64"/>
      <c r="D591" s="64"/>
      <c r="E591" s="64"/>
      <c r="F591" s="64"/>
      <c r="G591" s="64"/>
      <c r="H591" s="64"/>
      <c r="I591" s="64"/>
      <c r="J591" s="64"/>
      <c r="K591" s="64"/>
      <c r="L591" s="64"/>
      <c r="M591" s="64"/>
      <c r="N591" s="64"/>
      <c r="O591" s="64"/>
      <c r="P591" s="64"/>
      <c r="Q591" s="64"/>
      <c r="R591" s="64"/>
      <c r="S591" s="64"/>
      <c r="T591" s="64"/>
      <c r="U591" s="64"/>
      <c r="V591" s="64"/>
      <c r="W591" s="64"/>
      <c r="X591" s="64"/>
      <c r="Y591" s="64"/>
      <c r="Z591" s="64"/>
      <c r="AA591" s="64"/>
      <c r="AB591" s="64"/>
    </row>
    <row r="592" spans="1:28" ht="12.75" customHeight="1">
      <c r="A592" s="64"/>
      <c r="B592" s="64"/>
      <c r="C592" s="64"/>
      <c r="D592" s="64"/>
      <c r="E592" s="64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  <c r="AA592" s="64"/>
      <c r="AB592" s="64"/>
    </row>
    <row r="593" spans="1:28" ht="12.75" customHeight="1">
      <c r="A593" s="64"/>
      <c r="B593" s="64"/>
      <c r="C593" s="64"/>
      <c r="D593" s="64"/>
      <c r="E593" s="64"/>
      <c r="F593" s="64"/>
      <c r="G593" s="64"/>
      <c r="H593" s="64"/>
      <c r="I593" s="64"/>
      <c r="J593" s="64"/>
      <c r="K593" s="64"/>
      <c r="L593" s="64"/>
      <c r="M593" s="64"/>
      <c r="N593" s="64"/>
      <c r="O593" s="64"/>
      <c r="P593" s="64"/>
      <c r="Q593" s="64"/>
      <c r="R593" s="64"/>
      <c r="S593" s="64"/>
      <c r="T593" s="64"/>
      <c r="U593" s="64"/>
      <c r="V593" s="64"/>
      <c r="W593" s="64"/>
      <c r="X593" s="64"/>
      <c r="Y593" s="64"/>
      <c r="Z593" s="64"/>
      <c r="AA593" s="64"/>
      <c r="AB593" s="64"/>
    </row>
    <row r="594" spans="1:28" ht="12.75" customHeight="1">
      <c r="A594" s="64"/>
      <c r="B594" s="64"/>
      <c r="C594" s="64"/>
      <c r="D594" s="64"/>
      <c r="E594" s="64"/>
      <c r="F594" s="64"/>
      <c r="G594" s="64"/>
      <c r="H594" s="64"/>
      <c r="I594" s="64"/>
      <c r="J594" s="64"/>
      <c r="K594" s="64"/>
      <c r="L594" s="64"/>
      <c r="M594" s="64"/>
      <c r="N594" s="64"/>
      <c r="O594" s="64"/>
      <c r="P594" s="64"/>
      <c r="Q594" s="64"/>
      <c r="R594" s="64"/>
      <c r="S594" s="64"/>
      <c r="T594" s="64"/>
      <c r="U594" s="64"/>
      <c r="V594" s="64"/>
      <c r="W594" s="64"/>
      <c r="X594" s="64"/>
      <c r="Y594" s="64"/>
      <c r="Z594" s="64"/>
      <c r="AA594" s="64"/>
      <c r="AB594" s="64"/>
    </row>
    <row r="595" spans="1:28" ht="12.75" customHeight="1">
      <c r="A595" s="64"/>
      <c r="B595" s="64"/>
      <c r="C595" s="64"/>
      <c r="D595" s="64"/>
      <c r="E595" s="64"/>
      <c r="F595" s="64"/>
      <c r="G595" s="64"/>
      <c r="H595" s="64"/>
      <c r="I595" s="64"/>
      <c r="J595" s="64"/>
      <c r="K595" s="64"/>
      <c r="L595" s="64"/>
      <c r="M595" s="64"/>
      <c r="N595" s="64"/>
      <c r="O595" s="64"/>
      <c r="P595" s="64"/>
      <c r="Q595" s="64"/>
      <c r="R595" s="64"/>
      <c r="S595" s="64"/>
      <c r="T595" s="64"/>
      <c r="U595" s="64"/>
      <c r="V595" s="64"/>
      <c r="W595" s="64"/>
      <c r="X595" s="64"/>
      <c r="Y595" s="64"/>
      <c r="Z595" s="64"/>
      <c r="AA595" s="64"/>
      <c r="AB595" s="64"/>
    </row>
    <row r="596" spans="1:28" ht="12.75" customHeight="1">
      <c r="A596" s="64"/>
      <c r="B596" s="64"/>
      <c r="C596" s="64"/>
      <c r="D596" s="64"/>
      <c r="E596" s="64"/>
      <c r="F596" s="64"/>
      <c r="G596" s="64"/>
      <c r="H596" s="64"/>
      <c r="I596" s="64"/>
      <c r="J596" s="64"/>
      <c r="K596" s="64"/>
      <c r="L596" s="64"/>
      <c r="M596" s="64"/>
      <c r="N596" s="64"/>
      <c r="O596" s="64"/>
      <c r="P596" s="64"/>
      <c r="Q596" s="64"/>
      <c r="R596" s="64"/>
      <c r="S596" s="64"/>
      <c r="T596" s="64"/>
      <c r="U596" s="64"/>
      <c r="V596" s="64"/>
      <c r="W596" s="64"/>
      <c r="X596" s="64"/>
      <c r="Y596" s="64"/>
      <c r="Z596" s="64"/>
      <c r="AA596" s="64"/>
      <c r="AB596" s="64"/>
    </row>
    <row r="597" spans="1:28" ht="12.75" customHeight="1">
      <c r="A597" s="64"/>
      <c r="B597" s="64"/>
      <c r="C597" s="64"/>
      <c r="D597" s="64"/>
      <c r="E597" s="64"/>
      <c r="F597" s="64"/>
      <c r="G597" s="64"/>
      <c r="H597" s="64"/>
      <c r="I597" s="64"/>
      <c r="J597" s="64"/>
      <c r="K597" s="64"/>
      <c r="L597" s="64"/>
      <c r="M597" s="64"/>
      <c r="N597" s="64"/>
      <c r="O597" s="64"/>
      <c r="P597" s="64"/>
      <c r="Q597" s="64"/>
      <c r="R597" s="64"/>
      <c r="S597" s="64"/>
      <c r="T597" s="64"/>
      <c r="U597" s="64"/>
      <c r="V597" s="64"/>
      <c r="W597" s="64"/>
      <c r="X597" s="64"/>
      <c r="Y597" s="64"/>
      <c r="Z597" s="64"/>
      <c r="AA597" s="64"/>
      <c r="AB597" s="64"/>
    </row>
    <row r="598" spans="1:28" ht="12.75" customHeight="1">
      <c r="A598" s="64"/>
      <c r="B598" s="64"/>
      <c r="C598" s="64"/>
      <c r="D598" s="64"/>
      <c r="E598" s="64"/>
      <c r="F598" s="64"/>
      <c r="G598" s="64"/>
      <c r="H598" s="64"/>
      <c r="I598" s="64"/>
      <c r="J598" s="64"/>
      <c r="K598" s="64"/>
      <c r="L598" s="64"/>
      <c r="M598" s="64"/>
      <c r="N598" s="64"/>
      <c r="O598" s="64"/>
      <c r="P598" s="64"/>
      <c r="Q598" s="64"/>
      <c r="R598" s="64"/>
      <c r="S598" s="64"/>
      <c r="T598" s="64"/>
      <c r="U598" s="64"/>
      <c r="V598" s="64"/>
      <c r="W598" s="64"/>
      <c r="X598" s="64"/>
      <c r="Y598" s="64"/>
      <c r="Z598" s="64"/>
      <c r="AA598" s="64"/>
      <c r="AB598" s="64"/>
    </row>
    <row r="599" spans="1:28" ht="12.75" customHeight="1">
      <c r="A599" s="64"/>
      <c r="B599" s="64"/>
      <c r="C599" s="64"/>
      <c r="D599" s="64"/>
      <c r="E599" s="64"/>
      <c r="F599" s="64"/>
      <c r="G599" s="64"/>
      <c r="H599" s="64"/>
      <c r="I599" s="64"/>
      <c r="J599" s="64"/>
      <c r="K599" s="64"/>
      <c r="L599" s="64"/>
      <c r="M599" s="64"/>
      <c r="N599" s="64"/>
      <c r="O599" s="64"/>
      <c r="P599" s="64"/>
      <c r="Q599" s="64"/>
      <c r="R599" s="64"/>
      <c r="S599" s="64"/>
      <c r="T599" s="64"/>
      <c r="U599" s="64"/>
      <c r="V599" s="64"/>
      <c r="W599" s="64"/>
      <c r="X599" s="64"/>
      <c r="Y599" s="64"/>
      <c r="Z599" s="64"/>
      <c r="AA599" s="64"/>
      <c r="AB599" s="64"/>
    </row>
    <row r="600" spans="1:28" ht="12.75" customHeight="1">
      <c r="A600" s="64"/>
      <c r="B600" s="64"/>
      <c r="C600" s="64"/>
      <c r="D600" s="64"/>
      <c r="E600" s="64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4"/>
      <c r="Y600" s="64"/>
      <c r="Z600" s="64"/>
      <c r="AA600" s="64"/>
      <c r="AB600" s="64"/>
    </row>
    <row r="601" spans="1:28" ht="12.75" customHeight="1">
      <c r="A601" s="64"/>
      <c r="B601" s="64"/>
      <c r="C601" s="64"/>
      <c r="D601" s="64"/>
      <c r="E601" s="64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  <c r="X601" s="64"/>
      <c r="Y601" s="64"/>
      <c r="Z601" s="64"/>
      <c r="AA601" s="64"/>
      <c r="AB601" s="64"/>
    </row>
    <row r="602" spans="1:28" ht="12.75" customHeight="1">
      <c r="A602" s="64"/>
      <c r="B602" s="64"/>
      <c r="C602" s="64"/>
      <c r="D602" s="64"/>
      <c r="E602" s="64"/>
      <c r="F602" s="64"/>
      <c r="G602" s="64"/>
      <c r="H602" s="64"/>
      <c r="I602" s="64"/>
      <c r="J602" s="64"/>
      <c r="K602" s="64"/>
      <c r="L602" s="64"/>
      <c r="M602" s="64"/>
      <c r="N602" s="64"/>
      <c r="O602" s="64"/>
      <c r="P602" s="64"/>
      <c r="Q602" s="64"/>
      <c r="R602" s="64"/>
      <c r="S602" s="64"/>
      <c r="T602" s="64"/>
      <c r="U602" s="64"/>
      <c r="V602" s="64"/>
      <c r="W602" s="64"/>
      <c r="X602" s="64"/>
      <c r="Y602" s="64"/>
      <c r="Z602" s="64"/>
      <c r="AA602" s="64"/>
      <c r="AB602" s="64"/>
    </row>
    <row r="603" spans="1:28" ht="12.75" customHeight="1">
      <c r="A603" s="64"/>
      <c r="B603" s="64"/>
      <c r="C603" s="64"/>
      <c r="D603" s="64"/>
      <c r="E603" s="64"/>
      <c r="F603" s="64"/>
      <c r="G603" s="64"/>
      <c r="H603" s="64"/>
      <c r="I603" s="64"/>
      <c r="J603" s="64"/>
      <c r="K603" s="64"/>
      <c r="L603" s="64"/>
      <c r="M603" s="64"/>
      <c r="N603" s="64"/>
      <c r="O603" s="64"/>
      <c r="P603" s="64"/>
      <c r="Q603" s="64"/>
      <c r="R603" s="64"/>
      <c r="S603" s="64"/>
      <c r="T603" s="64"/>
      <c r="U603" s="64"/>
      <c r="V603" s="64"/>
      <c r="W603" s="64"/>
      <c r="X603" s="64"/>
      <c r="Y603" s="64"/>
      <c r="Z603" s="64"/>
      <c r="AA603" s="64"/>
      <c r="AB603" s="64"/>
    </row>
    <row r="604" spans="1:28" ht="12.75" customHeight="1">
      <c r="A604" s="64"/>
      <c r="B604" s="64"/>
      <c r="C604" s="64"/>
      <c r="D604" s="64"/>
      <c r="E604" s="64"/>
      <c r="F604" s="64"/>
      <c r="G604" s="64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  <c r="X604" s="64"/>
      <c r="Y604" s="64"/>
      <c r="Z604" s="64"/>
      <c r="AA604" s="64"/>
      <c r="AB604" s="64"/>
    </row>
    <row r="605" spans="1:28" ht="12.75" customHeight="1">
      <c r="A605" s="64"/>
      <c r="B605" s="64"/>
      <c r="C605" s="64"/>
      <c r="D605" s="64"/>
      <c r="E605" s="64"/>
      <c r="F605" s="64"/>
      <c r="G605" s="64"/>
      <c r="H605" s="64"/>
      <c r="I605" s="64"/>
      <c r="J605" s="64"/>
      <c r="K605" s="64"/>
      <c r="L605" s="64"/>
      <c r="M605" s="64"/>
      <c r="N605" s="64"/>
      <c r="O605" s="64"/>
      <c r="P605" s="64"/>
      <c r="Q605" s="64"/>
      <c r="R605" s="64"/>
      <c r="S605" s="64"/>
      <c r="T605" s="64"/>
      <c r="U605" s="64"/>
      <c r="V605" s="64"/>
      <c r="W605" s="64"/>
      <c r="X605" s="64"/>
      <c r="Y605" s="64"/>
      <c r="Z605" s="64"/>
      <c r="AA605" s="64"/>
      <c r="AB605" s="64"/>
    </row>
    <row r="606" spans="1:28" ht="12.75" customHeight="1">
      <c r="A606" s="64"/>
      <c r="B606" s="64"/>
      <c r="C606" s="64"/>
      <c r="D606" s="64"/>
      <c r="E606" s="64"/>
      <c r="F606" s="64"/>
      <c r="G606" s="64"/>
      <c r="H606" s="64"/>
      <c r="I606" s="64"/>
      <c r="J606" s="64"/>
      <c r="K606" s="64"/>
      <c r="L606" s="64"/>
      <c r="M606" s="64"/>
      <c r="N606" s="64"/>
      <c r="O606" s="64"/>
      <c r="P606" s="64"/>
      <c r="Q606" s="64"/>
      <c r="R606" s="64"/>
      <c r="S606" s="64"/>
      <c r="T606" s="64"/>
      <c r="U606" s="64"/>
      <c r="V606" s="64"/>
      <c r="W606" s="64"/>
      <c r="X606" s="64"/>
      <c r="Y606" s="64"/>
      <c r="Z606" s="64"/>
      <c r="AA606" s="64"/>
      <c r="AB606" s="64"/>
    </row>
    <row r="607" spans="1:28" ht="12.75" customHeight="1">
      <c r="A607" s="64"/>
      <c r="B607" s="64"/>
      <c r="C607" s="64"/>
      <c r="D607" s="64"/>
      <c r="E607" s="64"/>
      <c r="F607" s="64"/>
      <c r="G607" s="64"/>
      <c r="H607" s="64"/>
      <c r="I607" s="64"/>
      <c r="J607" s="64"/>
      <c r="K607" s="64"/>
      <c r="L607" s="64"/>
      <c r="M607" s="64"/>
      <c r="N607" s="64"/>
      <c r="O607" s="64"/>
      <c r="P607" s="64"/>
      <c r="Q607" s="64"/>
      <c r="R607" s="64"/>
      <c r="S607" s="64"/>
      <c r="T607" s="64"/>
      <c r="U607" s="64"/>
      <c r="V607" s="64"/>
      <c r="W607" s="64"/>
      <c r="X607" s="64"/>
      <c r="Y607" s="64"/>
      <c r="Z607" s="64"/>
      <c r="AA607" s="64"/>
      <c r="AB607" s="64"/>
    </row>
    <row r="608" spans="1:28" ht="12.75" customHeight="1">
      <c r="A608" s="64"/>
      <c r="B608" s="64"/>
      <c r="C608" s="64"/>
      <c r="D608" s="64"/>
      <c r="E608" s="64"/>
      <c r="F608" s="64"/>
      <c r="G608" s="64"/>
      <c r="H608" s="64"/>
      <c r="I608" s="64"/>
      <c r="J608" s="64"/>
      <c r="K608" s="64"/>
      <c r="L608" s="64"/>
      <c r="M608" s="64"/>
      <c r="N608" s="64"/>
      <c r="O608" s="64"/>
      <c r="P608" s="64"/>
      <c r="Q608" s="64"/>
      <c r="R608" s="64"/>
      <c r="S608" s="64"/>
      <c r="T608" s="64"/>
      <c r="U608" s="64"/>
      <c r="V608" s="64"/>
      <c r="W608" s="64"/>
      <c r="X608" s="64"/>
      <c r="Y608" s="64"/>
      <c r="Z608" s="64"/>
      <c r="AA608" s="64"/>
      <c r="AB608" s="64"/>
    </row>
    <row r="609" spans="1:28" ht="12.75" customHeight="1">
      <c r="A609" s="64"/>
      <c r="B609" s="64"/>
      <c r="C609" s="64"/>
      <c r="D609" s="64"/>
      <c r="E609" s="64"/>
      <c r="F609" s="64"/>
      <c r="G609" s="64"/>
      <c r="H609" s="64"/>
      <c r="I609" s="64"/>
      <c r="J609" s="64"/>
      <c r="K609" s="64"/>
      <c r="L609" s="64"/>
      <c r="M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  <c r="X609" s="64"/>
      <c r="Y609" s="64"/>
      <c r="Z609" s="64"/>
      <c r="AA609" s="64"/>
      <c r="AB609" s="64"/>
    </row>
    <row r="610" spans="1:28" ht="12.75" customHeight="1">
      <c r="A610" s="64"/>
      <c r="B610" s="64"/>
      <c r="C610" s="64"/>
      <c r="D610" s="64"/>
      <c r="E610" s="64"/>
      <c r="F610" s="64"/>
      <c r="G610" s="64"/>
      <c r="H610" s="64"/>
      <c r="I610" s="64"/>
      <c r="J610" s="64"/>
      <c r="K610" s="64"/>
      <c r="L610" s="64"/>
      <c r="M610" s="64"/>
      <c r="N610" s="64"/>
      <c r="O610" s="64"/>
      <c r="P610" s="64"/>
      <c r="Q610" s="64"/>
      <c r="R610" s="64"/>
      <c r="S610" s="64"/>
      <c r="T610" s="64"/>
      <c r="U610" s="64"/>
      <c r="V610" s="64"/>
      <c r="W610" s="64"/>
      <c r="X610" s="64"/>
      <c r="Y610" s="64"/>
      <c r="Z610" s="64"/>
      <c r="AA610" s="64"/>
      <c r="AB610" s="64"/>
    </row>
    <row r="611" spans="1:28" ht="12.75" customHeight="1">
      <c r="A611" s="64"/>
      <c r="B611" s="64"/>
      <c r="C611" s="64"/>
      <c r="D611" s="64"/>
      <c r="E611" s="64"/>
      <c r="F611" s="64"/>
      <c r="G611" s="64"/>
      <c r="H611" s="64"/>
      <c r="I611" s="64"/>
      <c r="J611" s="64"/>
      <c r="K611" s="64"/>
      <c r="L611" s="64"/>
      <c r="M611" s="64"/>
      <c r="N611" s="64"/>
      <c r="O611" s="64"/>
      <c r="P611" s="64"/>
      <c r="Q611" s="64"/>
      <c r="R611" s="64"/>
      <c r="S611" s="64"/>
      <c r="T611" s="64"/>
      <c r="U611" s="64"/>
      <c r="V611" s="64"/>
      <c r="W611" s="64"/>
      <c r="X611" s="64"/>
      <c r="Y611" s="64"/>
      <c r="Z611" s="64"/>
      <c r="AA611" s="64"/>
      <c r="AB611" s="64"/>
    </row>
    <row r="612" spans="1:28" ht="12.75" customHeight="1">
      <c r="A612" s="64"/>
      <c r="B612" s="64"/>
      <c r="C612" s="64"/>
      <c r="D612" s="64"/>
      <c r="E612" s="64"/>
      <c r="F612" s="64"/>
      <c r="G612" s="64"/>
      <c r="H612" s="64"/>
      <c r="I612" s="64"/>
      <c r="J612" s="64"/>
      <c r="K612" s="64"/>
      <c r="L612" s="64"/>
      <c r="M612" s="64"/>
      <c r="N612" s="64"/>
      <c r="O612" s="64"/>
      <c r="P612" s="64"/>
      <c r="Q612" s="64"/>
      <c r="R612" s="64"/>
      <c r="S612" s="64"/>
      <c r="T612" s="64"/>
      <c r="U612" s="64"/>
      <c r="V612" s="64"/>
      <c r="W612" s="64"/>
      <c r="X612" s="64"/>
      <c r="Y612" s="64"/>
      <c r="Z612" s="64"/>
      <c r="AA612" s="64"/>
      <c r="AB612" s="64"/>
    </row>
    <row r="613" spans="1:28" ht="12.75" customHeight="1">
      <c r="A613" s="64"/>
      <c r="B613" s="64"/>
      <c r="C613" s="64"/>
      <c r="D613" s="64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  <c r="T613" s="64"/>
      <c r="U613" s="64"/>
      <c r="V613" s="64"/>
      <c r="W613" s="64"/>
      <c r="X613" s="64"/>
      <c r="Y613" s="64"/>
      <c r="Z613" s="64"/>
      <c r="AA613" s="64"/>
      <c r="AB613" s="64"/>
    </row>
    <row r="614" spans="1:28" ht="12.75" customHeight="1">
      <c r="A614" s="64"/>
      <c r="B614" s="64"/>
      <c r="C614" s="64"/>
      <c r="D614" s="64"/>
      <c r="E614" s="64"/>
      <c r="F614" s="64"/>
      <c r="G614" s="64"/>
      <c r="H614" s="64"/>
      <c r="I614" s="64"/>
      <c r="J614" s="64"/>
      <c r="K614" s="64"/>
      <c r="L614" s="64"/>
      <c r="M614" s="64"/>
      <c r="N614" s="64"/>
      <c r="O614" s="64"/>
      <c r="P614" s="64"/>
      <c r="Q614" s="64"/>
      <c r="R614" s="64"/>
      <c r="S614" s="64"/>
      <c r="T614" s="64"/>
      <c r="U614" s="64"/>
      <c r="V614" s="64"/>
      <c r="W614" s="64"/>
      <c r="X614" s="64"/>
      <c r="Y614" s="64"/>
      <c r="Z614" s="64"/>
      <c r="AA614" s="64"/>
      <c r="AB614" s="64"/>
    </row>
    <row r="615" spans="1:28" ht="12.75" customHeight="1">
      <c r="A615" s="64"/>
      <c r="B615" s="64"/>
      <c r="C615" s="64"/>
      <c r="D615" s="64"/>
      <c r="E615" s="64"/>
      <c r="F615" s="64"/>
      <c r="G615" s="64"/>
      <c r="H615" s="64"/>
      <c r="I615" s="64"/>
      <c r="J615" s="64"/>
      <c r="K615" s="64"/>
      <c r="L615" s="64"/>
      <c r="M615" s="64"/>
      <c r="N615" s="64"/>
      <c r="O615" s="64"/>
      <c r="P615" s="64"/>
      <c r="Q615" s="64"/>
      <c r="R615" s="64"/>
      <c r="S615" s="64"/>
      <c r="T615" s="64"/>
      <c r="U615" s="64"/>
      <c r="V615" s="64"/>
      <c r="W615" s="64"/>
      <c r="X615" s="64"/>
      <c r="Y615" s="64"/>
      <c r="Z615" s="64"/>
      <c r="AA615" s="64"/>
      <c r="AB615" s="64"/>
    </row>
    <row r="616" spans="1:28" ht="12.75" customHeight="1">
      <c r="A616" s="64"/>
      <c r="B616" s="64"/>
      <c r="C616" s="64"/>
      <c r="D616" s="64"/>
      <c r="E616" s="64"/>
      <c r="F616" s="64"/>
      <c r="G616" s="64"/>
      <c r="H616" s="64"/>
      <c r="I616" s="64"/>
      <c r="J616" s="64"/>
      <c r="K616" s="64"/>
      <c r="L616" s="64"/>
      <c r="M616" s="64"/>
      <c r="N616" s="64"/>
      <c r="O616" s="64"/>
      <c r="P616" s="64"/>
      <c r="Q616" s="64"/>
      <c r="R616" s="64"/>
      <c r="S616" s="64"/>
      <c r="T616" s="64"/>
      <c r="U616" s="64"/>
      <c r="V616" s="64"/>
      <c r="W616" s="64"/>
      <c r="X616" s="64"/>
      <c r="Y616" s="64"/>
      <c r="Z616" s="64"/>
      <c r="AA616" s="64"/>
      <c r="AB616" s="64"/>
    </row>
    <row r="617" spans="1:28" ht="12.75" customHeight="1">
      <c r="A617" s="64"/>
      <c r="B617" s="64"/>
      <c r="C617" s="64"/>
      <c r="D617" s="64"/>
      <c r="E617" s="64"/>
      <c r="F617" s="64"/>
      <c r="G617" s="64"/>
      <c r="H617" s="64"/>
      <c r="I617" s="64"/>
      <c r="J617" s="64"/>
      <c r="K617" s="64"/>
      <c r="L617" s="64"/>
      <c r="M617" s="64"/>
      <c r="N617" s="64"/>
      <c r="O617" s="64"/>
      <c r="P617" s="64"/>
      <c r="Q617" s="64"/>
      <c r="R617" s="64"/>
      <c r="S617" s="64"/>
      <c r="T617" s="64"/>
      <c r="U617" s="64"/>
      <c r="V617" s="64"/>
      <c r="W617" s="64"/>
      <c r="X617" s="64"/>
      <c r="Y617" s="64"/>
      <c r="Z617" s="64"/>
      <c r="AA617" s="64"/>
      <c r="AB617" s="64"/>
    </row>
    <row r="618" spans="1:28" ht="12.75" customHeight="1">
      <c r="A618" s="64"/>
      <c r="B618" s="64"/>
      <c r="C618" s="64"/>
      <c r="D618" s="64"/>
      <c r="E618" s="64"/>
      <c r="F618" s="64"/>
      <c r="G618" s="64"/>
      <c r="H618" s="64"/>
      <c r="I618" s="64"/>
      <c r="J618" s="64"/>
      <c r="K618" s="64"/>
      <c r="L618" s="64"/>
      <c r="M618" s="64"/>
      <c r="N618" s="64"/>
      <c r="O618" s="64"/>
      <c r="P618" s="64"/>
      <c r="Q618" s="64"/>
      <c r="R618" s="64"/>
      <c r="S618" s="64"/>
      <c r="T618" s="64"/>
      <c r="U618" s="64"/>
      <c r="V618" s="64"/>
      <c r="W618" s="64"/>
      <c r="X618" s="64"/>
      <c r="Y618" s="64"/>
      <c r="Z618" s="64"/>
      <c r="AA618" s="64"/>
      <c r="AB618" s="64"/>
    </row>
    <row r="619" spans="1:28" ht="12.75" customHeight="1">
      <c r="A619" s="64"/>
      <c r="B619" s="64"/>
      <c r="C619" s="64"/>
      <c r="D619" s="64"/>
      <c r="E619" s="64"/>
      <c r="F619" s="64"/>
      <c r="G619" s="64"/>
      <c r="H619" s="64"/>
      <c r="I619" s="64"/>
      <c r="J619" s="64"/>
      <c r="K619" s="64"/>
      <c r="L619" s="64"/>
      <c r="M619" s="64"/>
      <c r="N619" s="64"/>
      <c r="O619" s="64"/>
      <c r="P619" s="64"/>
      <c r="Q619" s="64"/>
      <c r="R619" s="64"/>
      <c r="S619" s="64"/>
      <c r="T619" s="64"/>
      <c r="U619" s="64"/>
      <c r="V619" s="64"/>
      <c r="W619" s="64"/>
      <c r="X619" s="64"/>
      <c r="Y619" s="64"/>
      <c r="Z619" s="64"/>
      <c r="AA619" s="64"/>
      <c r="AB619" s="64"/>
    </row>
    <row r="620" spans="1:28" ht="12.75" customHeight="1">
      <c r="A620" s="64"/>
      <c r="B620" s="64"/>
      <c r="C620" s="64"/>
      <c r="D620" s="64"/>
      <c r="E620" s="64"/>
      <c r="F620" s="64"/>
      <c r="G620" s="64"/>
      <c r="H620" s="64"/>
      <c r="I620" s="64"/>
      <c r="J620" s="64"/>
      <c r="K620" s="64"/>
      <c r="L620" s="64"/>
      <c r="M620" s="64"/>
      <c r="N620" s="64"/>
      <c r="O620" s="64"/>
      <c r="P620" s="64"/>
      <c r="Q620" s="64"/>
      <c r="R620" s="64"/>
      <c r="S620" s="64"/>
      <c r="T620" s="64"/>
      <c r="U620" s="64"/>
      <c r="V620" s="64"/>
      <c r="W620" s="64"/>
      <c r="X620" s="64"/>
      <c r="Y620" s="64"/>
      <c r="Z620" s="64"/>
      <c r="AA620" s="64"/>
      <c r="AB620" s="64"/>
    </row>
    <row r="621" spans="1:28" ht="12.75" customHeight="1">
      <c r="A621" s="64"/>
      <c r="B621" s="64"/>
      <c r="C621" s="64"/>
      <c r="D621" s="64"/>
      <c r="E621" s="64"/>
      <c r="F621" s="64"/>
      <c r="G621" s="64"/>
      <c r="H621" s="64"/>
      <c r="I621" s="64"/>
      <c r="J621" s="64"/>
      <c r="K621" s="64"/>
      <c r="L621" s="64"/>
      <c r="M621" s="64"/>
      <c r="N621" s="64"/>
      <c r="O621" s="64"/>
      <c r="P621" s="64"/>
      <c r="Q621" s="64"/>
      <c r="R621" s="64"/>
      <c r="S621" s="64"/>
      <c r="T621" s="64"/>
      <c r="U621" s="64"/>
      <c r="V621" s="64"/>
      <c r="W621" s="64"/>
      <c r="X621" s="64"/>
      <c r="Y621" s="64"/>
      <c r="Z621" s="64"/>
      <c r="AA621" s="64"/>
      <c r="AB621" s="64"/>
    </row>
    <row r="622" spans="1:28" ht="12.75" customHeight="1">
      <c r="A622" s="64"/>
      <c r="B622" s="64"/>
      <c r="C622" s="64"/>
      <c r="D622" s="64"/>
      <c r="E622" s="64"/>
      <c r="F622" s="64"/>
      <c r="G622" s="64"/>
      <c r="H622" s="64"/>
      <c r="I622" s="64"/>
      <c r="J622" s="64"/>
      <c r="K622" s="64"/>
      <c r="L622" s="64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4"/>
      <c r="Y622" s="64"/>
      <c r="Z622" s="64"/>
      <c r="AA622" s="64"/>
      <c r="AB622" s="64"/>
    </row>
    <row r="623" spans="1:28" ht="12.75" customHeight="1">
      <c r="A623" s="64"/>
      <c r="B623" s="64"/>
      <c r="C623" s="64"/>
      <c r="D623" s="64"/>
      <c r="E623" s="64"/>
      <c r="F623" s="64"/>
      <c r="G623" s="64"/>
      <c r="H623" s="64"/>
      <c r="I623" s="64"/>
      <c r="J623" s="64"/>
      <c r="K623" s="64"/>
      <c r="L623" s="64"/>
      <c r="M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  <c r="X623" s="64"/>
      <c r="Y623" s="64"/>
      <c r="Z623" s="64"/>
      <c r="AA623" s="64"/>
      <c r="AB623" s="64"/>
    </row>
    <row r="624" spans="1:28" ht="12.75" customHeight="1">
      <c r="A624" s="64"/>
      <c r="B624" s="64"/>
      <c r="C624" s="64"/>
      <c r="D624" s="64"/>
      <c r="E624" s="64"/>
      <c r="F624" s="64"/>
      <c r="G624" s="64"/>
      <c r="H624" s="64"/>
      <c r="I624" s="64"/>
      <c r="J624" s="64"/>
      <c r="K624" s="64"/>
      <c r="L624" s="64"/>
      <c r="M624" s="64"/>
      <c r="N624" s="64"/>
      <c r="O624" s="64"/>
      <c r="P624" s="64"/>
      <c r="Q624" s="64"/>
      <c r="R624" s="64"/>
      <c r="S624" s="64"/>
      <c r="T624" s="64"/>
      <c r="U624" s="64"/>
      <c r="V624" s="64"/>
      <c r="W624" s="64"/>
      <c r="X624" s="64"/>
      <c r="Y624" s="64"/>
      <c r="Z624" s="64"/>
      <c r="AA624" s="64"/>
      <c r="AB624" s="64"/>
    </row>
    <row r="625" spans="1:28" ht="12.75" customHeight="1">
      <c r="A625" s="64"/>
      <c r="B625" s="64"/>
      <c r="C625" s="64"/>
      <c r="D625" s="64"/>
      <c r="E625" s="64"/>
      <c r="F625" s="64"/>
      <c r="G625" s="64"/>
      <c r="H625" s="64"/>
      <c r="I625" s="64"/>
      <c r="J625" s="64"/>
      <c r="K625" s="64"/>
      <c r="L625" s="64"/>
      <c r="M625" s="64"/>
      <c r="N625" s="64"/>
      <c r="O625" s="64"/>
      <c r="P625" s="64"/>
      <c r="Q625" s="64"/>
      <c r="R625" s="64"/>
      <c r="S625" s="64"/>
      <c r="T625" s="64"/>
      <c r="U625" s="64"/>
      <c r="V625" s="64"/>
      <c r="W625" s="64"/>
      <c r="X625" s="64"/>
      <c r="Y625" s="64"/>
      <c r="Z625" s="64"/>
      <c r="AA625" s="64"/>
      <c r="AB625" s="64"/>
    </row>
    <row r="626" spans="1:28" ht="12.75" customHeight="1">
      <c r="A626" s="64"/>
      <c r="B626" s="64"/>
      <c r="C626" s="64"/>
      <c r="D626" s="64"/>
      <c r="E626" s="64"/>
      <c r="F626" s="64"/>
      <c r="G626" s="64"/>
      <c r="H626" s="64"/>
      <c r="I626" s="64"/>
      <c r="J626" s="64"/>
      <c r="K626" s="64"/>
      <c r="L626" s="64"/>
      <c r="M626" s="64"/>
      <c r="N626" s="64"/>
      <c r="O626" s="64"/>
      <c r="P626" s="64"/>
      <c r="Q626" s="64"/>
      <c r="R626" s="64"/>
      <c r="S626" s="64"/>
      <c r="T626" s="64"/>
      <c r="U626" s="64"/>
      <c r="V626" s="64"/>
      <c r="W626" s="64"/>
      <c r="X626" s="64"/>
      <c r="Y626" s="64"/>
      <c r="Z626" s="64"/>
      <c r="AA626" s="64"/>
      <c r="AB626" s="64"/>
    </row>
    <row r="627" spans="1:28" ht="12.75" customHeight="1">
      <c r="A627" s="64"/>
      <c r="B627" s="64"/>
      <c r="C627" s="64"/>
      <c r="D627" s="64"/>
      <c r="E627" s="64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  <c r="X627" s="64"/>
      <c r="Y627" s="64"/>
      <c r="Z627" s="64"/>
      <c r="AA627" s="64"/>
      <c r="AB627" s="64"/>
    </row>
    <row r="628" spans="1:28" ht="12.75" customHeight="1">
      <c r="A628" s="64"/>
      <c r="B628" s="64"/>
      <c r="C628" s="64"/>
      <c r="D628" s="64"/>
      <c r="E628" s="64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64"/>
      <c r="V628" s="64"/>
      <c r="W628" s="64"/>
      <c r="X628" s="64"/>
      <c r="Y628" s="64"/>
      <c r="Z628" s="64"/>
      <c r="AA628" s="64"/>
      <c r="AB628" s="64"/>
    </row>
    <row r="629" spans="1:28" ht="12.75" customHeight="1">
      <c r="A629" s="64"/>
      <c r="B629" s="64"/>
      <c r="C629" s="64"/>
      <c r="D629" s="64"/>
      <c r="E629" s="64"/>
      <c r="F629" s="64"/>
      <c r="G629" s="64"/>
      <c r="H629" s="64"/>
      <c r="I629" s="64"/>
      <c r="J629" s="64"/>
      <c r="K629" s="64"/>
      <c r="L629" s="64"/>
      <c r="M629" s="64"/>
      <c r="N629" s="64"/>
      <c r="O629" s="64"/>
      <c r="P629" s="64"/>
      <c r="Q629" s="64"/>
      <c r="R629" s="64"/>
      <c r="S629" s="64"/>
      <c r="T629" s="64"/>
      <c r="U629" s="64"/>
      <c r="V629" s="64"/>
      <c r="W629" s="64"/>
      <c r="X629" s="64"/>
      <c r="Y629" s="64"/>
      <c r="Z629" s="64"/>
      <c r="AA629" s="64"/>
      <c r="AB629" s="64"/>
    </row>
    <row r="630" spans="1:28" ht="12.75" customHeight="1">
      <c r="A630" s="64"/>
      <c r="B630" s="64"/>
      <c r="C630" s="64"/>
      <c r="D630" s="64"/>
      <c r="E630" s="64"/>
      <c r="F630" s="64"/>
      <c r="G630" s="64"/>
      <c r="H630" s="64"/>
      <c r="I630" s="64"/>
      <c r="J630" s="64"/>
      <c r="K630" s="64"/>
      <c r="L630" s="64"/>
      <c r="M630" s="64"/>
      <c r="N630" s="64"/>
      <c r="O630" s="64"/>
      <c r="P630" s="64"/>
      <c r="Q630" s="64"/>
      <c r="R630" s="64"/>
      <c r="S630" s="64"/>
      <c r="T630" s="64"/>
      <c r="U630" s="64"/>
      <c r="V630" s="64"/>
      <c r="W630" s="64"/>
      <c r="X630" s="64"/>
      <c r="Y630" s="64"/>
      <c r="Z630" s="64"/>
      <c r="AA630" s="64"/>
      <c r="AB630" s="64"/>
    </row>
    <row r="631" spans="1:28" ht="12.75" customHeight="1">
      <c r="A631" s="64"/>
      <c r="B631" s="64"/>
      <c r="C631" s="64"/>
      <c r="D631" s="64"/>
      <c r="E631" s="64"/>
      <c r="F631" s="64"/>
      <c r="G631" s="64"/>
      <c r="H631" s="64"/>
      <c r="I631" s="64"/>
      <c r="J631" s="64"/>
      <c r="K631" s="64"/>
      <c r="L631" s="64"/>
      <c r="M631" s="64"/>
      <c r="N631" s="64"/>
      <c r="O631" s="64"/>
      <c r="P631" s="64"/>
      <c r="Q631" s="64"/>
      <c r="R631" s="64"/>
      <c r="S631" s="64"/>
      <c r="T631" s="64"/>
      <c r="U631" s="64"/>
      <c r="V631" s="64"/>
      <c r="W631" s="64"/>
      <c r="X631" s="64"/>
      <c r="Y631" s="64"/>
      <c r="Z631" s="64"/>
      <c r="AA631" s="64"/>
      <c r="AB631" s="64"/>
    </row>
    <row r="632" spans="1:28" ht="12.75" customHeight="1">
      <c r="A632" s="64"/>
      <c r="B632" s="64"/>
      <c r="C632" s="64"/>
      <c r="D632" s="64"/>
      <c r="E632" s="64"/>
      <c r="F632" s="64"/>
      <c r="G632" s="64"/>
      <c r="H632" s="64"/>
      <c r="I632" s="64"/>
      <c r="J632" s="64"/>
      <c r="K632" s="64"/>
      <c r="L632" s="64"/>
      <c r="M632" s="64"/>
      <c r="N632" s="64"/>
      <c r="O632" s="64"/>
      <c r="P632" s="64"/>
      <c r="Q632" s="64"/>
      <c r="R632" s="64"/>
      <c r="S632" s="64"/>
      <c r="T632" s="64"/>
      <c r="U632" s="64"/>
      <c r="V632" s="64"/>
      <c r="W632" s="64"/>
      <c r="X632" s="64"/>
      <c r="Y632" s="64"/>
      <c r="Z632" s="64"/>
      <c r="AA632" s="64"/>
      <c r="AB632" s="64"/>
    </row>
    <row r="633" spans="1:28" ht="12.75" customHeight="1">
      <c r="A633" s="64"/>
      <c r="B633" s="64"/>
      <c r="C633" s="64"/>
      <c r="D633" s="64"/>
      <c r="E633" s="64"/>
      <c r="F633" s="64"/>
      <c r="G633" s="64"/>
      <c r="H633" s="64"/>
      <c r="I633" s="64"/>
      <c r="J633" s="64"/>
      <c r="K633" s="64"/>
      <c r="L633" s="64"/>
      <c r="M633" s="64"/>
      <c r="N633" s="64"/>
      <c r="O633" s="64"/>
      <c r="P633" s="64"/>
      <c r="Q633" s="64"/>
      <c r="R633" s="64"/>
      <c r="S633" s="64"/>
      <c r="T633" s="64"/>
      <c r="U633" s="64"/>
      <c r="V633" s="64"/>
      <c r="W633" s="64"/>
      <c r="X633" s="64"/>
      <c r="Y633" s="64"/>
      <c r="Z633" s="64"/>
      <c r="AA633" s="64"/>
      <c r="AB633" s="64"/>
    </row>
    <row r="634" spans="1:28" ht="12.75" customHeight="1">
      <c r="A634" s="64"/>
      <c r="B634" s="64"/>
      <c r="C634" s="64"/>
      <c r="D634" s="64"/>
      <c r="E634" s="64"/>
      <c r="F634" s="64"/>
      <c r="G634" s="64"/>
      <c r="H634" s="64"/>
      <c r="I634" s="64"/>
      <c r="J634" s="64"/>
      <c r="K634" s="64"/>
      <c r="L634" s="64"/>
      <c r="M634" s="64"/>
      <c r="N634" s="64"/>
      <c r="O634" s="64"/>
      <c r="P634" s="64"/>
      <c r="Q634" s="64"/>
      <c r="R634" s="64"/>
      <c r="S634" s="64"/>
      <c r="T634" s="64"/>
      <c r="U634" s="64"/>
      <c r="V634" s="64"/>
      <c r="W634" s="64"/>
      <c r="X634" s="64"/>
      <c r="Y634" s="64"/>
      <c r="Z634" s="64"/>
      <c r="AA634" s="64"/>
      <c r="AB634" s="64"/>
    </row>
    <row r="635" spans="1:28" ht="12.75" customHeight="1">
      <c r="A635" s="64"/>
      <c r="B635" s="64"/>
      <c r="C635" s="64"/>
      <c r="D635" s="64"/>
      <c r="E635" s="64"/>
      <c r="F635" s="64"/>
      <c r="G635" s="64"/>
      <c r="H635" s="64"/>
      <c r="I635" s="64"/>
      <c r="J635" s="64"/>
      <c r="K635" s="64"/>
      <c r="L635" s="64"/>
      <c r="M635" s="64"/>
      <c r="N635" s="64"/>
      <c r="O635" s="64"/>
      <c r="P635" s="64"/>
      <c r="Q635" s="64"/>
      <c r="R635" s="64"/>
      <c r="S635" s="64"/>
      <c r="T635" s="64"/>
      <c r="U635" s="64"/>
      <c r="V635" s="64"/>
      <c r="W635" s="64"/>
      <c r="X635" s="64"/>
      <c r="Y635" s="64"/>
      <c r="Z635" s="64"/>
      <c r="AA635" s="64"/>
      <c r="AB635" s="64"/>
    </row>
    <row r="636" spans="1:28" ht="12.75" customHeight="1">
      <c r="A636" s="64"/>
      <c r="B636" s="64"/>
      <c r="C636" s="64"/>
      <c r="D636" s="64"/>
      <c r="E636" s="64"/>
      <c r="F636" s="64"/>
      <c r="G636" s="64"/>
      <c r="H636" s="64"/>
      <c r="I636" s="64"/>
      <c r="J636" s="64"/>
      <c r="K636" s="64"/>
      <c r="L636" s="64"/>
      <c r="M636" s="64"/>
      <c r="N636" s="64"/>
      <c r="O636" s="64"/>
      <c r="P636" s="64"/>
      <c r="Q636" s="64"/>
      <c r="R636" s="64"/>
      <c r="S636" s="64"/>
      <c r="T636" s="64"/>
      <c r="U636" s="64"/>
      <c r="V636" s="64"/>
      <c r="W636" s="64"/>
      <c r="X636" s="64"/>
      <c r="Y636" s="64"/>
      <c r="Z636" s="64"/>
      <c r="AA636" s="64"/>
      <c r="AB636" s="64"/>
    </row>
    <row r="637" spans="1:28" ht="12.75" customHeight="1">
      <c r="A637" s="64"/>
      <c r="B637" s="64"/>
      <c r="C637" s="64"/>
      <c r="D637" s="64"/>
      <c r="E637" s="64"/>
      <c r="F637" s="64"/>
      <c r="G637" s="64"/>
      <c r="H637" s="64"/>
      <c r="I637" s="64"/>
      <c r="J637" s="64"/>
      <c r="K637" s="64"/>
      <c r="L637" s="64"/>
      <c r="M637" s="64"/>
      <c r="N637" s="64"/>
      <c r="O637" s="64"/>
      <c r="P637" s="64"/>
      <c r="Q637" s="64"/>
      <c r="R637" s="64"/>
      <c r="S637" s="64"/>
      <c r="T637" s="64"/>
      <c r="U637" s="64"/>
      <c r="V637" s="64"/>
      <c r="W637" s="64"/>
      <c r="X637" s="64"/>
      <c r="Y637" s="64"/>
      <c r="Z637" s="64"/>
      <c r="AA637" s="64"/>
      <c r="AB637" s="64"/>
    </row>
    <row r="638" spans="1:28" ht="12.75" customHeight="1">
      <c r="A638" s="64"/>
      <c r="B638" s="64"/>
      <c r="C638" s="64"/>
      <c r="D638" s="64"/>
      <c r="E638" s="64"/>
      <c r="F638" s="64"/>
      <c r="G638" s="64"/>
      <c r="H638" s="64"/>
      <c r="I638" s="64"/>
      <c r="J638" s="64"/>
      <c r="K638" s="64"/>
      <c r="L638" s="64"/>
      <c r="M638" s="64"/>
      <c r="N638" s="64"/>
      <c r="O638" s="64"/>
      <c r="P638" s="64"/>
      <c r="Q638" s="64"/>
      <c r="R638" s="64"/>
      <c r="S638" s="64"/>
      <c r="T638" s="64"/>
      <c r="U638" s="64"/>
      <c r="V638" s="64"/>
      <c r="W638" s="64"/>
      <c r="X638" s="64"/>
      <c r="Y638" s="64"/>
      <c r="Z638" s="64"/>
      <c r="AA638" s="64"/>
      <c r="AB638" s="64"/>
    </row>
    <row r="639" spans="1:28" ht="12.75" customHeight="1">
      <c r="A639" s="64"/>
      <c r="B639" s="64"/>
      <c r="C639" s="64"/>
      <c r="D639" s="64"/>
      <c r="E639" s="64"/>
      <c r="F639" s="64"/>
      <c r="G639" s="64"/>
      <c r="H639" s="64"/>
      <c r="I639" s="64"/>
      <c r="J639" s="64"/>
      <c r="K639" s="64"/>
      <c r="L639" s="64"/>
      <c r="M639" s="64"/>
      <c r="N639" s="64"/>
      <c r="O639" s="64"/>
      <c r="P639" s="64"/>
      <c r="Q639" s="64"/>
      <c r="R639" s="64"/>
      <c r="S639" s="64"/>
      <c r="T639" s="64"/>
      <c r="U639" s="64"/>
      <c r="V639" s="64"/>
      <c r="W639" s="64"/>
      <c r="X639" s="64"/>
      <c r="Y639" s="64"/>
      <c r="Z639" s="64"/>
      <c r="AA639" s="64"/>
      <c r="AB639" s="64"/>
    </row>
    <row r="640" spans="1:28" ht="12.75" customHeight="1">
      <c r="A640" s="64"/>
      <c r="B640" s="64"/>
      <c r="C640" s="64"/>
      <c r="D640" s="64"/>
      <c r="E640" s="64"/>
      <c r="F640" s="64"/>
      <c r="G640" s="64"/>
      <c r="H640" s="64"/>
      <c r="I640" s="64"/>
      <c r="J640" s="64"/>
      <c r="K640" s="64"/>
      <c r="L640" s="64"/>
      <c r="M640" s="64"/>
      <c r="N640" s="64"/>
      <c r="O640" s="64"/>
      <c r="P640" s="64"/>
      <c r="Q640" s="64"/>
      <c r="R640" s="64"/>
      <c r="S640" s="64"/>
      <c r="T640" s="64"/>
      <c r="U640" s="64"/>
      <c r="V640" s="64"/>
      <c r="W640" s="64"/>
      <c r="X640" s="64"/>
      <c r="Y640" s="64"/>
      <c r="Z640" s="64"/>
      <c r="AA640" s="64"/>
      <c r="AB640" s="64"/>
    </row>
    <row r="641" spans="1:28" ht="12.75" customHeight="1">
      <c r="A641" s="64"/>
      <c r="B641" s="64"/>
      <c r="C641" s="64"/>
      <c r="D641" s="64"/>
      <c r="E641" s="64"/>
      <c r="F641" s="64"/>
      <c r="G641" s="64"/>
      <c r="H641" s="64"/>
      <c r="I641" s="64"/>
      <c r="J641" s="64"/>
      <c r="K641" s="64"/>
      <c r="L641" s="64"/>
      <c r="M641" s="64"/>
      <c r="N641" s="64"/>
      <c r="O641" s="64"/>
      <c r="P641" s="64"/>
      <c r="Q641" s="64"/>
      <c r="R641" s="64"/>
      <c r="S641" s="64"/>
      <c r="T641" s="64"/>
      <c r="U641" s="64"/>
      <c r="V641" s="64"/>
      <c r="W641" s="64"/>
      <c r="X641" s="64"/>
      <c r="Y641" s="64"/>
      <c r="Z641" s="64"/>
      <c r="AA641" s="64"/>
      <c r="AB641" s="64"/>
    </row>
    <row r="642" spans="1:28" ht="12.75" customHeight="1">
      <c r="A642" s="64"/>
      <c r="B642" s="64"/>
      <c r="C642" s="64"/>
      <c r="D642" s="64"/>
      <c r="E642" s="64"/>
      <c r="F642" s="64"/>
      <c r="G642" s="64"/>
      <c r="H642" s="64"/>
      <c r="I642" s="64"/>
      <c r="J642" s="64"/>
      <c r="K642" s="64"/>
      <c r="L642" s="64"/>
      <c r="M642" s="64"/>
      <c r="N642" s="64"/>
      <c r="O642" s="64"/>
      <c r="P642" s="64"/>
      <c r="Q642" s="64"/>
      <c r="R642" s="64"/>
      <c r="S642" s="64"/>
      <c r="T642" s="64"/>
      <c r="U642" s="64"/>
      <c r="V642" s="64"/>
      <c r="W642" s="64"/>
      <c r="X642" s="64"/>
      <c r="Y642" s="64"/>
      <c r="Z642" s="64"/>
      <c r="AA642" s="64"/>
      <c r="AB642" s="64"/>
    </row>
    <row r="643" spans="1:28" ht="12.75" customHeight="1">
      <c r="A643" s="64"/>
      <c r="B643" s="64"/>
      <c r="C643" s="64"/>
      <c r="D643" s="64"/>
      <c r="E643" s="64"/>
      <c r="F643" s="64"/>
      <c r="G643" s="64"/>
      <c r="H643" s="64"/>
      <c r="I643" s="64"/>
      <c r="J643" s="64"/>
      <c r="K643" s="64"/>
      <c r="L643" s="64"/>
      <c r="M643" s="64"/>
      <c r="N643" s="64"/>
      <c r="O643" s="64"/>
      <c r="P643" s="64"/>
      <c r="Q643" s="64"/>
      <c r="R643" s="64"/>
      <c r="S643" s="64"/>
      <c r="T643" s="64"/>
      <c r="U643" s="64"/>
      <c r="V643" s="64"/>
      <c r="W643" s="64"/>
      <c r="X643" s="64"/>
      <c r="Y643" s="64"/>
      <c r="Z643" s="64"/>
      <c r="AA643" s="64"/>
      <c r="AB643" s="64"/>
    </row>
    <row r="644" spans="1:28" ht="12.75" customHeight="1">
      <c r="A644" s="64"/>
      <c r="B644" s="64"/>
      <c r="C644" s="64"/>
      <c r="D644" s="64"/>
      <c r="E644" s="64"/>
      <c r="F644" s="64"/>
      <c r="G644" s="64"/>
      <c r="H644" s="64"/>
      <c r="I644" s="64"/>
      <c r="J644" s="64"/>
      <c r="K644" s="64"/>
      <c r="L644" s="64"/>
      <c r="M644" s="64"/>
      <c r="N644" s="64"/>
      <c r="O644" s="64"/>
      <c r="P644" s="64"/>
      <c r="Q644" s="64"/>
      <c r="R644" s="64"/>
      <c r="S644" s="64"/>
      <c r="T644" s="64"/>
      <c r="U644" s="64"/>
      <c r="V644" s="64"/>
      <c r="W644" s="64"/>
      <c r="X644" s="64"/>
      <c r="Y644" s="64"/>
      <c r="Z644" s="64"/>
      <c r="AA644" s="64"/>
      <c r="AB644" s="64"/>
    </row>
    <row r="645" spans="1:28" ht="12.75" customHeight="1">
      <c r="A645" s="64"/>
      <c r="B645" s="64"/>
      <c r="C645" s="64"/>
      <c r="D645" s="64"/>
      <c r="E645" s="64"/>
      <c r="F645" s="64"/>
      <c r="G645" s="64"/>
      <c r="H645" s="64"/>
      <c r="I645" s="64"/>
      <c r="J645" s="64"/>
      <c r="K645" s="64"/>
      <c r="L645" s="64"/>
      <c r="M645" s="64"/>
      <c r="N645" s="64"/>
      <c r="O645" s="64"/>
      <c r="P645" s="64"/>
      <c r="Q645" s="64"/>
      <c r="R645" s="64"/>
      <c r="S645" s="64"/>
      <c r="T645" s="64"/>
      <c r="U645" s="64"/>
      <c r="V645" s="64"/>
      <c r="W645" s="64"/>
      <c r="X645" s="64"/>
      <c r="Y645" s="64"/>
      <c r="Z645" s="64"/>
      <c r="AA645" s="64"/>
      <c r="AB645" s="64"/>
    </row>
    <row r="646" spans="1:28" ht="12.75" customHeight="1">
      <c r="A646" s="64"/>
      <c r="B646" s="64"/>
      <c r="C646" s="64"/>
      <c r="D646" s="64"/>
      <c r="E646" s="64"/>
      <c r="F646" s="64"/>
      <c r="G646" s="64"/>
      <c r="H646" s="64"/>
      <c r="I646" s="64"/>
      <c r="J646" s="64"/>
      <c r="K646" s="64"/>
      <c r="L646" s="64"/>
      <c r="M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  <c r="X646" s="64"/>
      <c r="Y646" s="64"/>
      <c r="Z646" s="64"/>
      <c r="AA646" s="64"/>
      <c r="AB646" s="64"/>
    </row>
    <row r="647" spans="1:28" ht="12.75" customHeight="1">
      <c r="A647" s="64"/>
      <c r="B647" s="64"/>
      <c r="C647" s="64"/>
      <c r="D647" s="64"/>
      <c r="E647" s="64"/>
      <c r="F647" s="64"/>
      <c r="G647" s="64"/>
      <c r="H647" s="64"/>
      <c r="I647" s="64"/>
      <c r="J647" s="64"/>
      <c r="K647" s="64"/>
      <c r="L647" s="64"/>
      <c r="M647" s="64"/>
      <c r="N647" s="64"/>
      <c r="O647" s="64"/>
      <c r="P647" s="64"/>
      <c r="Q647" s="64"/>
      <c r="R647" s="64"/>
      <c r="S647" s="64"/>
      <c r="T647" s="64"/>
      <c r="U647" s="64"/>
      <c r="V647" s="64"/>
      <c r="W647" s="64"/>
      <c r="X647" s="64"/>
      <c r="Y647" s="64"/>
      <c r="Z647" s="64"/>
      <c r="AA647" s="64"/>
      <c r="AB647" s="64"/>
    </row>
    <row r="648" spans="1:28" ht="12.75" customHeight="1">
      <c r="A648" s="64"/>
      <c r="B648" s="64"/>
      <c r="C648" s="64"/>
      <c r="D648" s="64"/>
      <c r="E648" s="64"/>
      <c r="F648" s="64"/>
      <c r="G648" s="64"/>
      <c r="H648" s="64"/>
      <c r="I648" s="64"/>
      <c r="J648" s="64"/>
      <c r="K648" s="64"/>
      <c r="L648" s="64"/>
      <c r="M648" s="64"/>
      <c r="N648" s="64"/>
      <c r="O648" s="64"/>
      <c r="P648" s="64"/>
      <c r="Q648" s="64"/>
      <c r="R648" s="64"/>
      <c r="S648" s="64"/>
      <c r="T648" s="64"/>
      <c r="U648" s="64"/>
      <c r="V648" s="64"/>
      <c r="W648" s="64"/>
      <c r="X648" s="64"/>
      <c r="Y648" s="64"/>
      <c r="Z648" s="64"/>
      <c r="AA648" s="64"/>
      <c r="AB648" s="64"/>
    </row>
    <row r="649" spans="1:28" ht="12.75" customHeight="1">
      <c r="A649" s="64"/>
      <c r="B649" s="64"/>
      <c r="C649" s="64"/>
      <c r="D649" s="64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  <c r="T649" s="64"/>
      <c r="U649" s="64"/>
      <c r="V649" s="64"/>
      <c r="W649" s="64"/>
      <c r="X649" s="64"/>
      <c r="Y649" s="64"/>
      <c r="Z649" s="64"/>
      <c r="AA649" s="64"/>
      <c r="AB649" s="64"/>
    </row>
    <row r="650" spans="1:28" ht="12.75" customHeight="1">
      <c r="A650" s="64"/>
      <c r="B650" s="64"/>
      <c r="C650" s="64"/>
      <c r="D650" s="64"/>
      <c r="E650" s="64"/>
      <c r="F650" s="64"/>
      <c r="G650" s="64"/>
      <c r="H650" s="64"/>
      <c r="I650" s="64"/>
      <c r="J650" s="64"/>
      <c r="K650" s="64"/>
      <c r="L650" s="64"/>
      <c r="M650" s="64"/>
      <c r="N650" s="64"/>
      <c r="O650" s="64"/>
      <c r="P650" s="64"/>
      <c r="Q650" s="64"/>
      <c r="R650" s="64"/>
      <c r="S650" s="64"/>
      <c r="T650" s="64"/>
      <c r="U650" s="64"/>
      <c r="V650" s="64"/>
      <c r="W650" s="64"/>
      <c r="X650" s="64"/>
      <c r="Y650" s="64"/>
      <c r="Z650" s="64"/>
      <c r="AA650" s="64"/>
      <c r="AB650" s="64"/>
    </row>
    <row r="651" spans="1:28" ht="12.75" customHeight="1">
      <c r="A651" s="64"/>
      <c r="B651" s="64"/>
      <c r="C651" s="64"/>
      <c r="D651" s="64"/>
      <c r="E651" s="64"/>
      <c r="F651" s="64"/>
      <c r="G651" s="64"/>
      <c r="H651" s="64"/>
      <c r="I651" s="64"/>
      <c r="J651" s="64"/>
      <c r="K651" s="64"/>
      <c r="L651" s="64"/>
      <c r="M651" s="64"/>
      <c r="N651" s="64"/>
      <c r="O651" s="64"/>
      <c r="P651" s="64"/>
      <c r="Q651" s="64"/>
      <c r="R651" s="64"/>
      <c r="S651" s="64"/>
      <c r="T651" s="64"/>
      <c r="U651" s="64"/>
      <c r="V651" s="64"/>
      <c r="W651" s="64"/>
      <c r="X651" s="64"/>
      <c r="Y651" s="64"/>
      <c r="Z651" s="64"/>
      <c r="AA651" s="64"/>
      <c r="AB651" s="64"/>
    </row>
    <row r="652" spans="1:28" ht="12.75" customHeight="1">
      <c r="A652" s="64"/>
      <c r="B652" s="64"/>
      <c r="C652" s="64"/>
      <c r="D652" s="64"/>
      <c r="E652" s="64"/>
      <c r="F652" s="64"/>
      <c r="G652" s="64"/>
      <c r="H652" s="64"/>
      <c r="I652" s="64"/>
      <c r="J652" s="64"/>
      <c r="K652" s="64"/>
      <c r="L652" s="64"/>
      <c r="M652" s="64"/>
      <c r="N652" s="64"/>
      <c r="O652" s="64"/>
      <c r="P652" s="64"/>
      <c r="Q652" s="64"/>
      <c r="R652" s="64"/>
      <c r="S652" s="64"/>
      <c r="T652" s="64"/>
      <c r="U652" s="64"/>
      <c r="V652" s="64"/>
      <c r="W652" s="64"/>
      <c r="X652" s="64"/>
      <c r="Y652" s="64"/>
      <c r="Z652" s="64"/>
      <c r="AA652" s="64"/>
      <c r="AB652" s="64"/>
    </row>
    <row r="653" spans="1:28" ht="12.75" customHeight="1">
      <c r="A653" s="64"/>
      <c r="B653" s="64"/>
      <c r="C653" s="64"/>
      <c r="D653" s="64"/>
      <c r="E653" s="64"/>
      <c r="F653" s="64"/>
      <c r="G653" s="64"/>
      <c r="H653" s="64"/>
      <c r="I653" s="64"/>
      <c r="J653" s="64"/>
      <c r="K653" s="64"/>
      <c r="L653" s="64"/>
      <c r="M653" s="64"/>
      <c r="N653" s="64"/>
      <c r="O653" s="64"/>
      <c r="P653" s="64"/>
      <c r="Q653" s="64"/>
      <c r="R653" s="64"/>
      <c r="S653" s="64"/>
      <c r="T653" s="64"/>
      <c r="U653" s="64"/>
      <c r="V653" s="64"/>
      <c r="W653" s="64"/>
      <c r="X653" s="64"/>
      <c r="Y653" s="64"/>
      <c r="Z653" s="64"/>
      <c r="AA653" s="64"/>
      <c r="AB653" s="64"/>
    </row>
    <row r="654" spans="1:28" ht="12.75" customHeight="1">
      <c r="A654" s="64"/>
      <c r="B654" s="64"/>
      <c r="C654" s="64"/>
      <c r="D654" s="64"/>
      <c r="E654" s="64"/>
      <c r="F654" s="64"/>
      <c r="G654" s="64"/>
      <c r="H654" s="64"/>
      <c r="I654" s="64"/>
      <c r="J654" s="64"/>
      <c r="K654" s="64"/>
      <c r="L654" s="64"/>
      <c r="M654" s="64"/>
      <c r="N654" s="64"/>
      <c r="O654" s="64"/>
      <c r="P654" s="64"/>
      <c r="Q654" s="64"/>
      <c r="R654" s="64"/>
      <c r="S654" s="64"/>
      <c r="T654" s="64"/>
      <c r="U654" s="64"/>
      <c r="V654" s="64"/>
      <c r="W654" s="64"/>
      <c r="X654" s="64"/>
      <c r="Y654" s="64"/>
      <c r="Z654" s="64"/>
      <c r="AA654" s="64"/>
      <c r="AB654" s="64"/>
    </row>
    <row r="655" spans="1:28" ht="12.75" customHeight="1">
      <c r="A655" s="64"/>
      <c r="B655" s="64"/>
      <c r="C655" s="64"/>
      <c r="D655" s="64"/>
      <c r="E655" s="64"/>
      <c r="F655" s="64"/>
      <c r="G655" s="64"/>
      <c r="H655" s="64"/>
      <c r="I655" s="64"/>
      <c r="J655" s="64"/>
      <c r="K655" s="64"/>
      <c r="L655" s="64"/>
      <c r="M655" s="64"/>
      <c r="N655" s="64"/>
      <c r="O655" s="64"/>
      <c r="P655" s="64"/>
      <c r="Q655" s="64"/>
      <c r="R655" s="64"/>
      <c r="S655" s="64"/>
      <c r="T655" s="64"/>
      <c r="U655" s="64"/>
      <c r="V655" s="64"/>
      <c r="W655" s="64"/>
      <c r="X655" s="64"/>
      <c r="Y655" s="64"/>
      <c r="Z655" s="64"/>
      <c r="AA655" s="64"/>
      <c r="AB655" s="64"/>
    </row>
    <row r="656" spans="1:28" ht="12.75" customHeight="1">
      <c r="A656" s="64"/>
      <c r="B656" s="64"/>
      <c r="C656" s="64"/>
      <c r="D656" s="64"/>
      <c r="E656" s="64"/>
      <c r="F656" s="64"/>
      <c r="G656" s="64"/>
      <c r="H656" s="64"/>
      <c r="I656" s="64"/>
      <c r="J656" s="64"/>
      <c r="K656" s="64"/>
      <c r="L656" s="64"/>
      <c r="M656" s="64"/>
      <c r="N656" s="64"/>
      <c r="O656" s="64"/>
      <c r="P656" s="64"/>
      <c r="Q656" s="64"/>
      <c r="R656" s="64"/>
      <c r="S656" s="64"/>
      <c r="T656" s="64"/>
      <c r="U656" s="64"/>
      <c r="V656" s="64"/>
      <c r="W656" s="64"/>
      <c r="X656" s="64"/>
      <c r="Y656" s="64"/>
      <c r="Z656" s="64"/>
      <c r="AA656" s="64"/>
      <c r="AB656" s="64"/>
    </row>
    <row r="657" spans="1:28" ht="12.75" customHeight="1">
      <c r="A657" s="64"/>
      <c r="B657" s="64"/>
      <c r="C657" s="64"/>
      <c r="D657" s="64"/>
      <c r="E657" s="64"/>
      <c r="F657" s="64"/>
      <c r="G657" s="64"/>
      <c r="H657" s="64"/>
      <c r="I657" s="64"/>
      <c r="J657" s="64"/>
      <c r="K657" s="64"/>
      <c r="L657" s="64"/>
      <c r="M657" s="64"/>
      <c r="N657" s="64"/>
      <c r="O657" s="64"/>
      <c r="P657" s="64"/>
      <c r="Q657" s="64"/>
      <c r="R657" s="64"/>
      <c r="S657" s="64"/>
      <c r="T657" s="64"/>
      <c r="U657" s="64"/>
      <c r="V657" s="64"/>
      <c r="W657" s="64"/>
      <c r="X657" s="64"/>
      <c r="Y657" s="64"/>
      <c r="Z657" s="64"/>
      <c r="AA657" s="64"/>
      <c r="AB657" s="64"/>
    </row>
    <row r="658" spans="1:28" ht="12.75" customHeight="1">
      <c r="A658" s="64"/>
      <c r="B658" s="64"/>
      <c r="C658" s="64"/>
      <c r="D658" s="64"/>
      <c r="E658" s="64"/>
      <c r="F658" s="64"/>
      <c r="G658" s="64"/>
      <c r="H658" s="64"/>
      <c r="I658" s="64"/>
      <c r="J658" s="64"/>
      <c r="K658" s="64"/>
      <c r="L658" s="64"/>
      <c r="M658" s="64"/>
      <c r="N658" s="64"/>
      <c r="O658" s="64"/>
      <c r="P658" s="64"/>
      <c r="Q658" s="64"/>
      <c r="R658" s="64"/>
      <c r="S658" s="64"/>
      <c r="T658" s="64"/>
      <c r="U658" s="64"/>
      <c r="V658" s="64"/>
      <c r="W658" s="64"/>
      <c r="X658" s="64"/>
      <c r="Y658" s="64"/>
      <c r="Z658" s="64"/>
      <c r="AA658" s="64"/>
      <c r="AB658" s="64"/>
    </row>
    <row r="659" spans="1:28" ht="12.75" customHeight="1">
      <c r="A659" s="64"/>
      <c r="B659" s="64"/>
      <c r="C659" s="64"/>
      <c r="D659" s="64"/>
      <c r="E659" s="64"/>
      <c r="F659" s="64"/>
      <c r="G659" s="64"/>
      <c r="H659" s="64"/>
      <c r="I659" s="64"/>
      <c r="J659" s="64"/>
      <c r="K659" s="64"/>
      <c r="L659" s="64"/>
      <c r="M659" s="64"/>
      <c r="N659" s="64"/>
      <c r="O659" s="64"/>
      <c r="P659" s="64"/>
      <c r="Q659" s="64"/>
      <c r="R659" s="64"/>
      <c r="S659" s="64"/>
      <c r="T659" s="64"/>
      <c r="U659" s="64"/>
      <c r="V659" s="64"/>
      <c r="W659" s="64"/>
      <c r="X659" s="64"/>
      <c r="Y659" s="64"/>
      <c r="Z659" s="64"/>
      <c r="AA659" s="64"/>
      <c r="AB659" s="64"/>
    </row>
    <row r="660" spans="1:28" ht="12.75" customHeight="1">
      <c r="A660" s="64"/>
      <c r="B660" s="64"/>
      <c r="C660" s="64"/>
      <c r="D660" s="64"/>
      <c r="E660" s="64"/>
      <c r="F660" s="64"/>
      <c r="G660" s="64"/>
      <c r="H660" s="64"/>
      <c r="I660" s="64"/>
      <c r="J660" s="64"/>
      <c r="K660" s="64"/>
      <c r="L660" s="64"/>
      <c r="M660" s="64"/>
      <c r="N660" s="64"/>
      <c r="O660" s="64"/>
      <c r="P660" s="64"/>
      <c r="Q660" s="64"/>
      <c r="R660" s="64"/>
      <c r="S660" s="64"/>
      <c r="T660" s="64"/>
      <c r="U660" s="64"/>
      <c r="V660" s="64"/>
      <c r="W660" s="64"/>
      <c r="X660" s="64"/>
      <c r="Y660" s="64"/>
      <c r="Z660" s="64"/>
      <c r="AA660" s="64"/>
      <c r="AB660" s="64"/>
    </row>
    <row r="661" spans="1:28" ht="12.75" customHeight="1">
      <c r="A661" s="64"/>
      <c r="B661" s="64"/>
      <c r="C661" s="64"/>
      <c r="D661" s="64"/>
      <c r="E661" s="64"/>
      <c r="F661" s="64"/>
      <c r="G661" s="64"/>
      <c r="H661" s="64"/>
      <c r="I661" s="64"/>
      <c r="J661" s="64"/>
      <c r="K661" s="64"/>
      <c r="L661" s="64"/>
      <c r="M661" s="64"/>
      <c r="N661" s="64"/>
      <c r="O661" s="64"/>
      <c r="P661" s="64"/>
      <c r="Q661" s="64"/>
      <c r="R661" s="64"/>
      <c r="S661" s="64"/>
      <c r="T661" s="64"/>
      <c r="U661" s="64"/>
      <c r="V661" s="64"/>
      <c r="W661" s="64"/>
      <c r="X661" s="64"/>
      <c r="Y661" s="64"/>
      <c r="Z661" s="64"/>
      <c r="AA661" s="64"/>
      <c r="AB661" s="64"/>
    </row>
    <row r="662" spans="1:28" ht="12.75" customHeight="1">
      <c r="A662" s="64"/>
      <c r="B662" s="64"/>
      <c r="C662" s="64"/>
      <c r="D662" s="64"/>
      <c r="E662" s="64"/>
      <c r="F662" s="64"/>
      <c r="G662" s="64"/>
      <c r="H662" s="64"/>
      <c r="I662" s="64"/>
      <c r="J662" s="64"/>
      <c r="K662" s="64"/>
      <c r="L662" s="64"/>
      <c r="M662" s="64"/>
      <c r="N662" s="64"/>
      <c r="O662" s="64"/>
      <c r="P662" s="64"/>
      <c r="Q662" s="64"/>
      <c r="R662" s="64"/>
      <c r="S662" s="64"/>
      <c r="T662" s="64"/>
      <c r="U662" s="64"/>
      <c r="V662" s="64"/>
      <c r="W662" s="64"/>
      <c r="X662" s="64"/>
      <c r="Y662" s="64"/>
      <c r="Z662" s="64"/>
      <c r="AA662" s="64"/>
      <c r="AB662" s="64"/>
    </row>
    <row r="663" spans="1:28" ht="12.75" customHeight="1">
      <c r="A663" s="64"/>
      <c r="B663" s="64"/>
      <c r="C663" s="64"/>
      <c r="D663" s="64"/>
      <c r="E663" s="64"/>
      <c r="F663" s="64"/>
      <c r="G663" s="64"/>
      <c r="H663" s="64"/>
      <c r="I663" s="64"/>
      <c r="J663" s="64"/>
      <c r="K663" s="64"/>
      <c r="L663" s="64"/>
      <c r="M663" s="64"/>
      <c r="N663" s="64"/>
      <c r="O663" s="64"/>
      <c r="P663" s="64"/>
      <c r="Q663" s="64"/>
      <c r="R663" s="64"/>
      <c r="S663" s="64"/>
      <c r="T663" s="64"/>
      <c r="U663" s="64"/>
      <c r="V663" s="64"/>
      <c r="W663" s="64"/>
      <c r="X663" s="64"/>
      <c r="Y663" s="64"/>
      <c r="Z663" s="64"/>
      <c r="AA663" s="64"/>
      <c r="AB663" s="64"/>
    </row>
    <row r="664" spans="1:28" ht="12.75" customHeight="1">
      <c r="A664" s="64"/>
      <c r="B664" s="64"/>
      <c r="C664" s="64"/>
      <c r="D664" s="64"/>
      <c r="E664" s="64"/>
      <c r="F664" s="64"/>
      <c r="G664" s="64"/>
      <c r="H664" s="64"/>
      <c r="I664" s="64"/>
      <c r="J664" s="64"/>
      <c r="K664" s="64"/>
      <c r="L664" s="64"/>
      <c r="M664" s="64"/>
      <c r="N664" s="64"/>
      <c r="O664" s="64"/>
      <c r="P664" s="64"/>
      <c r="Q664" s="64"/>
      <c r="R664" s="64"/>
      <c r="S664" s="64"/>
      <c r="T664" s="64"/>
      <c r="U664" s="64"/>
      <c r="V664" s="64"/>
      <c r="W664" s="64"/>
      <c r="X664" s="64"/>
      <c r="Y664" s="64"/>
      <c r="Z664" s="64"/>
      <c r="AA664" s="64"/>
      <c r="AB664" s="64"/>
    </row>
    <row r="665" spans="1:28" ht="12.75" customHeight="1">
      <c r="A665" s="64"/>
      <c r="B665" s="64"/>
      <c r="C665" s="64"/>
      <c r="D665" s="64"/>
      <c r="E665" s="64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64"/>
      <c r="V665" s="64"/>
      <c r="W665" s="64"/>
      <c r="X665" s="64"/>
      <c r="Y665" s="64"/>
      <c r="Z665" s="64"/>
      <c r="AA665" s="64"/>
      <c r="AB665" s="64"/>
    </row>
    <row r="666" spans="1:28" ht="12.75" customHeight="1">
      <c r="A666" s="64"/>
      <c r="B666" s="64"/>
      <c r="C666" s="64"/>
      <c r="D666" s="64"/>
      <c r="E666" s="64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64"/>
      <c r="Q666" s="64"/>
      <c r="R666" s="64"/>
      <c r="S666" s="64"/>
      <c r="T666" s="64"/>
      <c r="U666" s="64"/>
      <c r="V666" s="64"/>
      <c r="W666" s="64"/>
      <c r="X666" s="64"/>
      <c r="Y666" s="64"/>
      <c r="Z666" s="64"/>
      <c r="AA666" s="64"/>
      <c r="AB666" s="64"/>
    </row>
    <row r="667" spans="1:28" ht="12.75" customHeight="1">
      <c r="A667" s="64"/>
      <c r="B667" s="64"/>
      <c r="C667" s="64"/>
      <c r="D667" s="64"/>
      <c r="E667" s="64"/>
      <c r="F667" s="64"/>
      <c r="G667" s="64"/>
      <c r="H667" s="64"/>
      <c r="I667" s="64"/>
      <c r="J667" s="64"/>
      <c r="K667" s="64"/>
      <c r="L667" s="64"/>
      <c r="M667" s="64"/>
      <c r="N667" s="64"/>
      <c r="O667" s="64"/>
      <c r="P667" s="64"/>
      <c r="Q667" s="64"/>
      <c r="R667" s="64"/>
      <c r="S667" s="64"/>
      <c r="T667" s="64"/>
      <c r="U667" s="64"/>
      <c r="V667" s="64"/>
      <c r="W667" s="64"/>
      <c r="X667" s="64"/>
      <c r="Y667" s="64"/>
      <c r="Z667" s="64"/>
      <c r="AA667" s="64"/>
      <c r="AB667" s="64"/>
    </row>
    <row r="668" spans="1:28" ht="12.75" customHeight="1">
      <c r="A668" s="64"/>
      <c r="B668" s="64"/>
      <c r="C668" s="64"/>
      <c r="D668" s="64"/>
      <c r="E668" s="64"/>
      <c r="F668" s="64"/>
      <c r="G668" s="64"/>
      <c r="H668" s="64"/>
      <c r="I668" s="64"/>
      <c r="J668" s="64"/>
      <c r="K668" s="64"/>
      <c r="L668" s="64"/>
      <c r="M668" s="64"/>
      <c r="N668" s="64"/>
      <c r="O668" s="64"/>
      <c r="P668" s="64"/>
      <c r="Q668" s="64"/>
      <c r="R668" s="64"/>
      <c r="S668" s="64"/>
      <c r="T668" s="64"/>
      <c r="U668" s="64"/>
      <c r="V668" s="64"/>
      <c r="W668" s="64"/>
      <c r="X668" s="64"/>
      <c r="Y668" s="64"/>
      <c r="Z668" s="64"/>
      <c r="AA668" s="64"/>
      <c r="AB668" s="64"/>
    </row>
    <row r="669" spans="1:28" ht="12.75" customHeight="1">
      <c r="A669" s="64"/>
      <c r="B669" s="64"/>
      <c r="C669" s="64"/>
      <c r="D669" s="64"/>
      <c r="E669" s="64"/>
      <c r="F669" s="64"/>
      <c r="G669" s="64"/>
      <c r="H669" s="64"/>
      <c r="I669" s="64"/>
      <c r="J669" s="64"/>
      <c r="K669" s="64"/>
      <c r="L669" s="64"/>
      <c r="M669" s="64"/>
      <c r="N669" s="64"/>
      <c r="O669" s="64"/>
      <c r="P669" s="64"/>
      <c r="Q669" s="64"/>
      <c r="R669" s="64"/>
      <c r="S669" s="64"/>
      <c r="T669" s="64"/>
      <c r="U669" s="64"/>
      <c r="V669" s="64"/>
      <c r="W669" s="64"/>
      <c r="X669" s="64"/>
      <c r="Y669" s="64"/>
      <c r="Z669" s="64"/>
      <c r="AA669" s="64"/>
      <c r="AB669" s="64"/>
    </row>
    <row r="670" spans="1:28" ht="12.75" customHeight="1">
      <c r="A670" s="64"/>
      <c r="B670" s="64"/>
      <c r="C670" s="64"/>
      <c r="D670" s="64"/>
      <c r="E670" s="64"/>
      <c r="F670" s="64"/>
      <c r="G670" s="64"/>
      <c r="H670" s="64"/>
      <c r="I670" s="64"/>
      <c r="J670" s="64"/>
      <c r="K670" s="64"/>
      <c r="L670" s="64"/>
      <c r="M670" s="64"/>
      <c r="N670" s="64"/>
      <c r="O670" s="64"/>
      <c r="P670" s="64"/>
      <c r="Q670" s="64"/>
      <c r="R670" s="64"/>
      <c r="S670" s="64"/>
      <c r="T670" s="64"/>
      <c r="U670" s="64"/>
      <c r="V670" s="64"/>
      <c r="W670" s="64"/>
      <c r="X670" s="64"/>
      <c r="Y670" s="64"/>
      <c r="Z670" s="64"/>
      <c r="AA670" s="64"/>
      <c r="AB670" s="64"/>
    </row>
    <row r="671" spans="1:28" ht="12.75" customHeight="1">
      <c r="A671" s="64"/>
      <c r="B671" s="64"/>
      <c r="C671" s="64"/>
      <c r="D671" s="64"/>
      <c r="E671" s="64"/>
      <c r="F671" s="64"/>
      <c r="G671" s="64"/>
      <c r="H671" s="64"/>
      <c r="I671" s="64"/>
      <c r="J671" s="64"/>
      <c r="K671" s="64"/>
      <c r="L671" s="64"/>
      <c r="M671" s="64"/>
      <c r="N671" s="64"/>
      <c r="O671" s="64"/>
      <c r="P671" s="64"/>
      <c r="Q671" s="64"/>
      <c r="R671" s="64"/>
      <c r="S671" s="64"/>
      <c r="T671" s="64"/>
      <c r="U671" s="64"/>
      <c r="V671" s="64"/>
      <c r="W671" s="64"/>
      <c r="X671" s="64"/>
      <c r="Y671" s="64"/>
      <c r="Z671" s="64"/>
      <c r="AA671" s="64"/>
      <c r="AB671" s="64"/>
    </row>
    <row r="672" spans="1:28" ht="12.75" customHeight="1">
      <c r="A672" s="64"/>
      <c r="B672" s="64"/>
      <c r="C672" s="64"/>
      <c r="D672" s="64"/>
      <c r="E672" s="64"/>
      <c r="F672" s="64"/>
      <c r="G672" s="64"/>
      <c r="H672" s="64"/>
      <c r="I672" s="64"/>
      <c r="J672" s="64"/>
      <c r="K672" s="64"/>
      <c r="L672" s="64"/>
      <c r="M672" s="64"/>
      <c r="N672" s="64"/>
      <c r="O672" s="64"/>
      <c r="P672" s="64"/>
      <c r="Q672" s="64"/>
      <c r="R672" s="64"/>
      <c r="S672" s="64"/>
      <c r="T672" s="64"/>
      <c r="U672" s="64"/>
      <c r="V672" s="64"/>
      <c r="W672" s="64"/>
      <c r="X672" s="64"/>
      <c r="Y672" s="64"/>
      <c r="Z672" s="64"/>
      <c r="AA672" s="64"/>
      <c r="AB672" s="64"/>
    </row>
    <row r="673" spans="1:28" ht="12.75" customHeight="1">
      <c r="A673" s="64"/>
      <c r="B673" s="64"/>
      <c r="C673" s="64"/>
      <c r="D673" s="64"/>
      <c r="E673" s="64"/>
      <c r="F673" s="64"/>
      <c r="G673" s="64"/>
      <c r="H673" s="64"/>
      <c r="I673" s="64"/>
      <c r="J673" s="64"/>
      <c r="K673" s="64"/>
      <c r="L673" s="64"/>
      <c r="M673" s="64"/>
      <c r="N673" s="64"/>
      <c r="O673" s="64"/>
      <c r="P673" s="64"/>
      <c r="Q673" s="64"/>
      <c r="R673" s="64"/>
      <c r="S673" s="64"/>
      <c r="T673" s="64"/>
      <c r="U673" s="64"/>
      <c r="V673" s="64"/>
      <c r="W673" s="64"/>
      <c r="X673" s="64"/>
      <c r="Y673" s="64"/>
      <c r="Z673" s="64"/>
      <c r="AA673" s="64"/>
      <c r="AB673" s="64"/>
    </row>
    <row r="674" spans="1:28" ht="12.75" customHeight="1">
      <c r="A674" s="64"/>
      <c r="B674" s="64"/>
      <c r="C674" s="64"/>
      <c r="D674" s="64"/>
      <c r="E674" s="64"/>
      <c r="F674" s="64"/>
      <c r="G674" s="64"/>
      <c r="H674" s="64"/>
      <c r="I674" s="64"/>
      <c r="J674" s="64"/>
      <c r="K674" s="64"/>
      <c r="L674" s="64"/>
      <c r="M674" s="64"/>
      <c r="N674" s="64"/>
      <c r="O674" s="64"/>
      <c r="P674" s="64"/>
      <c r="Q674" s="64"/>
      <c r="R674" s="64"/>
      <c r="S674" s="64"/>
      <c r="T674" s="64"/>
      <c r="U674" s="64"/>
      <c r="V674" s="64"/>
      <c r="W674" s="64"/>
      <c r="X674" s="64"/>
      <c r="Y674" s="64"/>
      <c r="Z674" s="64"/>
      <c r="AA674" s="64"/>
      <c r="AB674" s="64"/>
    </row>
    <row r="675" spans="1:28" ht="12.75" customHeight="1">
      <c r="A675" s="64"/>
      <c r="B675" s="64"/>
      <c r="C675" s="64"/>
      <c r="D675" s="64"/>
      <c r="E675" s="64"/>
      <c r="F675" s="64"/>
      <c r="G675" s="64"/>
      <c r="H675" s="64"/>
      <c r="I675" s="64"/>
      <c r="J675" s="64"/>
      <c r="K675" s="64"/>
      <c r="L675" s="64"/>
      <c r="M675" s="64"/>
      <c r="N675" s="64"/>
      <c r="O675" s="64"/>
      <c r="P675" s="64"/>
      <c r="Q675" s="64"/>
      <c r="R675" s="64"/>
      <c r="S675" s="64"/>
      <c r="T675" s="64"/>
      <c r="U675" s="64"/>
      <c r="V675" s="64"/>
      <c r="W675" s="64"/>
      <c r="X675" s="64"/>
      <c r="Y675" s="64"/>
      <c r="Z675" s="64"/>
      <c r="AA675" s="64"/>
      <c r="AB675" s="64"/>
    </row>
    <row r="676" spans="1:28" ht="12.75" customHeight="1">
      <c r="A676" s="64"/>
      <c r="B676" s="64"/>
      <c r="C676" s="64"/>
      <c r="D676" s="64"/>
      <c r="E676" s="64"/>
      <c r="F676" s="64"/>
      <c r="G676" s="64"/>
      <c r="H676" s="64"/>
      <c r="I676" s="64"/>
      <c r="J676" s="64"/>
      <c r="K676" s="64"/>
      <c r="L676" s="64"/>
      <c r="M676" s="64"/>
      <c r="N676" s="64"/>
      <c r="O676" s="64"/>
      <c r="P676" s="64"/>
      <c r="Q676" s="64"/>
      <c r="R676" s="64"/>
      <c r="S676" s="64"/>
      <c r="T676" s="64"/>
      <c r="U676" s="64"/>
      <c r="V676" s="64"/>
      <c r="W676" s="64"/>
      <c r="X676" s="64"/>
      <c r="Y676" s="64"/>
      <c r="Z676" s="64"/>
      <c r="AA676" s="64"/>
      <c r="AB676" s="64"/>
    </row>
    <row r="677" spans="1:28" ht="12.75" customHeight="1">
      <c r="A677" s="64"/>
      <c r="B677" s="64"/>
      <c r="C677" s="64"/>
      <c r="D677" s="64"/>
      <c r="E677" s="64"/>
      <c r="F677" s="64"/>
      <c r="G677" s="64"/>
      <c r="H677" s="64"/>
      <c r="I677" s="64"/>
      <c r="J677" s="64"/>
      <c r="K677" s="64"/>
      <c r="L677" s="64"/>
      <c r="M677" s="64"/>
      <c r="N677" s="64"/>
      <c r="O677" s="64"/>
      <c r="P677" s="64"/>
      <c r="Q677" s="64"/>
      <c r="R677" s="64"/>
      <c r="S677" s="64"/>
      <c r="T677" s="64"/>
      <c r="U677" s="64"/>
      <c r="V677" s="64"/>
      <c r="W677" s="64"/>
      <c r="X677" s="64"/>
      <c r="Y677" s="64"/>
      <c r="Z677" s="64"/>
      <c r="AA677" s="64"/>
      <c r="AB677" s="64"/>
    </row>
    <row r="678" spans="1:28" ht="12.75" customHeight="1">
      <c r="A678" s="64"/>
      <c r="B678" s="64"/>
      <c r="C678" s="64"/>
      <c r="D678" s="64"/>
      <c r="E678" s="64"/>
      <c r="F678" s="64"/>
      <c r="G678" s="64"/>
      <c r="H678" s="64"/>
      <c r="I678" s="64"/>
      <c r="J678" s="64"/>
      <c r="K678" s="64"/>
      <c r="L678" s="64"/>
      <c r="M678" s="64"/>
      <c r="N678" s="64"/>
      <c r="O678" s="64"/>
      <c r="P678" s="64"/>
      <c r="Q678" s="64"/>
      <c r="R678" s="64"/>
      <c r="S678" s="64"/>
      <c r="T678" s="64"/>
      <c r="U678" s="64"/>
      <c r="V678" s="64"/>
      <c r="W678" s="64"/>
      <c r="X678" s="64"/>
      <c r="Y678" s="64"/>
      <c r="Z678" s="64"/>
      <c r="AA678" s="64"/>
      <c r="AB678" s="64"/>
    </row>
    <row r="679" spans="1:28" ht="12.75" customHeight="1">
      <c r="A679" s="64"/>
      <c r="B679" s="64"/>
      <c r="C679" s="64"/>
      <c r="D679" s="64"/>
      <c r="E679" s="64"/>
      <c r="F679" s="64"/>
      <c r="G679" s="64"/>
      <c r="H679" s="64"/>
      <c r="I679" s="64"/>
      <c r="J679" s="64"/>
      <c r="K679" s="64"/>
      <c r="L679" s="64"/>
      <c r="M679" s="64"/>
      <c r="N679" s="64"/>
      <c r="O679" s="64"/>
      <c r="P679" s="64"/>
      <c r="Q679" s="64"/>
      <c r="R679" s="64"/>
      <c r="S679" s="64"/>
      <c r="T679" s="64"/>
      <c r="U679" s="64"/>
      <c r="V679" s="64"/>
      <c r="W679" s="64"/>
      <c r="X679" s="64"/>
      <c r="Y679" s="64"/>
      <c r="Z679" s="64"/>
      <c r="AA679" s="64"/>
      <c r="AB679" s="64"/>
    </row>
    <row r="680" spans="1:28" ht="12.75" customHeight="1">
      <c r="A680" s="64"/>
      <c r="B680" s="64"/>
      <c r="C680" s="64"/>
      <c r="D680" s="64"/>
      <c r="E680" s="64"/>
      <c r="F680" s="64"/>
      <c r="G680" s="64"/>
      <c r="H680" s="64"/>
      <c r="I680" s="64"/>
      <c r="J680" s="64"/>
      <c r="K680" s="64"/>
      <c r="L680" s="64"/>
      <c r="M680" s="64"/>
      <c r="N680" s="64"/>
      <c r="O680" s="64"/>
      <c r="P680" s="64"/>
      <c r="Q680" s="64"/>
      <c r="R680" s="64"/>
      <c r="S680" s="64"/>
      <c r="T680" s="64"/>
      <c r="U680" s="64"/>
      <c r="V680" s="64"/>
      <c r="W680" s="64"/>
      <c r="X680" s="64"/>
      <c r="Y680" s="64"/>
      <c r="Z680" s="64"/>
      <c r="AA680" s="64"/>
      <c r="AB680" s="64"/>
    </row>
    <row r="681" spans="1:28" ht="12.75" customHeight="1">
      <c r="A681" s="64"/>
      <c r="B681" s="64"/>
      <c r="C681" s="64"/>
      <c r="D681" s="64"/>
      <c r="E681" s="64"/>
      <c r="F681" s="64"/>
      <c r="G681" s="64"/>
      <c r="H681" s="64"/>
      <c r="I681" s="64"/>
      <c r="J681" s="64"/>
      <c r="K681" s="64"/>
      <c r="L681" s="64"/>
      <c r="M681" s="64"/>
      <c r="N681" s="64"/>
      <c r="O681" s="64"/>
      <c r="P681" s="64"/>
      <c r="Q681" s="64"/>
      <c r="R681" s="64"/>
      <c r="S681" s="64"/>
      <c r="T681" s="64"/>
      <c r="U681" s="64"/>
      <c r="V681" s="64"/>
      <c r="W681" s="64"/>
      <c r="X681" s="64"/>
      <c r="Y681" s="64"/>
      <c r="Z681" s="64"/>
      <c r="AA681" s="64"/>
      <c r="AB681" s="64"/>
    </row>
    <row r="682" spans="1:28" ht="12.75" customHeight="1">
      <c r="A682" s="64"/>
      <c r="B682" s="64"/>
      <c r="C682" s="64"/>
      <c r="D682" s="64"/>
      <c r="E682" s="64"/>
      <c r="F682" s="64"/>
      <c r="G682" s="64"/>
      <c r="H682" s="64"/>
      <c r="I682" s="64"/>
      <c r="J682" s="64"/>
      <c r="K682" s="64"/>
      <c r="L682" s="64"/>
      <c r="M682" s="64"/>
      <c r="N682" s="64"/>
      <c r="O682" s="64"/>
      <c r="P682" s="64"/>
      <c r="Q682" s="64"/>
      <c r="R682" s="64"/>
      <c r="S682" s="64"/>
      <c r="T682" s="64"/>
      <c r="U682" s="64"/>
      <c r="V682" s="64"/>
      <c r="W682" s="64"/>
      <c r="X682" s="64"/>
      <c r="Y682" s="64"/>
      <c r="Z682" s="64"/>
      <c r="AA682" s="64"/>
      <c r="AB682" s="64"/>
    </row>
    <row r="683" spans="1:28" ht="12.75" customHeight="1">
      <c r="A683" s="64"/>
      <c r="B683" s="64"/>
      <c r="C683" s="64"/>
      <c r="D683" s="64"/>
      <c r="E683" s="64"/>
      <c r="F683" s="64"/>
      <c r="G683" s="64"/>
      <c r="H683" s="64"/>
      <c r="I683" s="64"/>
      <c r="J683" s="64"/>
      <c r="K683" s="64"/>
      <c r="L683" s="64"/>
      <c r="M683" s="64"/>
      <c r="N683" s="64"/>
      <c r="O683" s="64"/>
      <c r="P683" s="64"/>
      <c r="Q683" s="64"/>
      <c r="R683" s="64"/>
      <c r="S683" s="64"/>
      <c r="T683" s="64"/>
      <c r="U683" s="64"/>
      <c r="V683" s="64"/>
      <c r="W683" s="64"/>
      <c r="X683" s="64"/>
      <c r="Y683" s="64"/>
      <c r="Z683" s="64"/>
      <c r="AA683" s="64"/>
      <c r="AB683" s="64"/>
    </row>
    <row r="684" spans="1:28" ht="12.75" customHeight="1">
      <c r="A684" s="64"/>
      <c r="B684" s="64"/>
      <c r="C684" s="64"/>
      <c r="D684" s="64"/>
      <c r="E684" s="64"/>
      <c r="F684" s="64"/>
      <c r="G684" s="64"/>
      <c r="H684" s="64"/>
      <c r="I684" s="64"/>
      <c r="J684" s="64"/>
      <c r="K684" s="64"/>
      <c r="L684" s="64"/>
      <c r="M684" s="64"/>
      <c r="N684" s="64"/>
      <c r="O684" s="64"/>
      <c r="P684" s="64"/>
      <c r="Q684" s="64"/>
      <c r="R684" s="64"/>
      <c r="S684" s="64"/>
      <c r="T684" s="64"/>
      <c r="U684" s="64"/>
      <c r="V684" s="64"/>
      <c r="W684" s="64"/>
      <c r="X684" s="64"/>
      <c r="Y684" s="64"/>
      <c r="Z684" s="64"/>
      <c r="AA684" s="64"/>
      <c r="AB684" s="64"/>
    </row>
    <row r="685" spans="1:28" ht="12.75" customHeight="1">
      <c r="A685" s="64"/>
      <c r="B685" s="64"/>
      <c r="C685" s="64"/>
      <c r="D685" s="64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  <c r="X685" s="64"/>
      <c r="Y685" s="64"/>
      <c r="Z685" s="64"/>
      <c r="AA685" s="64"/>
      <c r="AB685" s="64"/>
    </row>
    <row r="686" spans="1:28" ht="12.75" customHeight="1">
      <c r="A686" s="64"/>
      <c r="B686" s="64"/>
      <c r="C686" s="64"/>
      <c r="D686" s="64"/>
      <c r="E686" s="64"/>
      <c r="F686" s="64"/>
      <c r="G686" s="64"/>
      <c r="H686" s="64"/>
      <c r="I686" s="64"/>
      <c r="J686" s="64"/>
      <c r="K686" s="64"/>
      <c r="L686" s="64"/>
      <c r="M686" s="64"/>
      <c r="N686" s="64"/>
      <c r="O686" s="64"/>
      <c r="P686" s="64"/>
      <c r="Q686" s="64"/>
      <c r="R686" s="64"/>
      <c r="S686" s="64"/>
      <c r="T686" s="64"/>
      <c r="U686" s="64"/>
      <c r="V686" s="64"/>
      <c r="W686" s="64"/>
      <c r="X686" s="64"/>
      <c r="Y686" s="64"/>
      <c r="Z686" s="64"/>
      <c r="AA686" s="64"/>
      <c r="AB686" s="64"/>
    </row>
    <row r="687" spans="1:28" ht="12.75" customHeight="1">
      <c r="A687" s="64"/>
      <c r="B687" s="64"/>
      <c r="C687" s="64"/>
      <c r="D687" s="64"/>
      <c r="E687" s="64"/>
      <c r="F687" s="64"/>
      <c r="G687" s="64"/>
      <c r="H687" s="64"/>
      <c r="I687" s="64"/>
      <c r="J687" s="64"/>
      <c r="K687" s="64"/>
      <c r="L687" s="64"/>
      <c r="M687" s="64"/>
      <c r="N687" s="64"/>
      <c r="O687" s="64"/>
      <c r="P687" s="64"/>
      <c r="Q687" s="64"/>
      <c r="R687" s="64"/>
      <c r="S687" s="64"/>
      <c r="T687" s="64"/>
      <c r="U687" s="64"/>
      <c r="V687" s="64"/>
      <c r="W687" s="64"/>
      <c r="X687" s="64"/>
      <c r="Y687" s="64"/>
      <c r="Z687" s="64"/>
      <c r="AA687" s="64"/>
      <c r="AB687" s="64"/>
    </row>
    <row r="688" spans="1:28" ht="12.75" customHeight="1">
      <c r="A688" s="64"/>
      <c r="B688" s="64"/>
      <c r="C688" s="64"/>
      <c r="D688" s="64"/>
      <c r="E688" s="64"/>
      <c r="F688" s="64"/>
      <c r="G688" s="64"/>
      <c r="H688" s="64"/>
      <c r="I688" s="64"/>
      <c r="J688" s="64"/>
      <c r="K688" s="64"/>
      <c r="L688" s="64"/>
      <c r="M688" s="64"/>
      <c r="N688" s="64"/>
      <c r="O688" s="64"/>
      <c r="P688" s="64"/>
      <c r="Q688" s="64"/>
      <c r="R688" s="64"/>
      <c r="S688" s="64"/>
      <c r="T688" s="64"/>
      <c r="U688" s="64"/>
      <c r="V688" s="64"/>
      <c r="W688" s="64"/>
      <c r="X688" s="64"/>
      <c r="Y688" s="64"/>
      <c r="Z688" s="64"/>
      <c r="AA688" s="64"/>
      <c r="AB688" s="64"/>
    </row>
    <row r="689" spans="1:28" ht="12.75" customHeight="1">
      <c r="A689" s="64"/>
      <c r="B689" s="64"/>
      <c r="C689" s="64"/>
      <c r="D689" s="64"/>
      <c r="E689" s="64"/>
      <c r="F689" s="64"/>
      <c r="G689" s="64"/>
      <c r="H689" s="64"/>
      <c r="I689" s="64"/>
      <c r="J689" s="64"/>
      <c r="K689" s="64"/>
      <c r="L689" s="64"/>
      <c r="M689" s="64"/>
      <c r="N689" s="64"/>
      <c r="O689" s="64"/>
      <c r="P689" s="64"/>
      <c r="Q689" s="64"/>
      <c r="R689" s="64"/>
      <c r="S689" s="64"/>
      <c r="T689" s="64"/>
      <c r="U689" s="64"/>
      <c r="V689" s="64"/>
      <c r="W689" s="64"/>
      <c r="X689" s="64"/>
      <c r="Y689" s="64"/>
      <c r="Z689" s="64"/>
      <c r="AA689" s="64"/>
      <c r="AB689" s="64"/>
    </row>
    <row r="690" spans="1:28" ht="12.75" customHeight="1">
      <c r="A690" s="64"/>
      <c r="B690" s="64"/>
      <c r="C690" s="64"/>
      <c r="D690" s="64"/>
      <c r="E690" s="64"/>
      <c r="F690" s="64"/>
      <c r="G690" s="64"/>
      <c r="H690" s="64"/>
      <c r="I690" s="64"/>
      <c r="J690" s="64"/>
      <c r="K690" s="64"/>
      <c r="L690" s="64"/>
      <c r="M690" s="64"/>
      <c r="N690" s="64"/>
      <c r="O690" s="64"/>
      <c r="P690" s="64"/>
      <c r="Q690" s="64"/>
      <c r="R690" s="64"/>
      <c r="S690" s="64"/>
      <c r="T690" s="64"/>
      <c r="U690" s="64"/>
      <c r="V690" s="64"/>
      <c r="W690" s="64"/>
      <c r="X690" s="64"/>
      <c r="Y690" s="64"/>
      <c r="Z690" s="64"/>
      <c r="AA690" s="64"/>
      <c r="AB690" s="64"/>
    </row>
    <row r="691" spans="1:28" ht="12.75" customHeight="1">
      <c r="A691" s="64"/>
      <c r="B691" s="64"/>
      <c r="C691" s="64"/>
      <c r="D691" s="64"/>
      <c r="E691" s="64"/>
      <c r="F691" s="64"/>
      <c r="G691" s="64"/>
      <c r="H691" s="64"/>
      <c r="I691" s="64"/>
      <c r="J691" s="64"/>
      <c r="K691" s="64"/>
      <c r="L691" s="64"/>
      <c r="M691" s="64"/>
      <c r="N691" s="64"/>
      <c r="O691" s="64"/>
      <c r="P691" s="64"/>
      <c r="Q691" s="64"/>
      <c r="R691" s="64"/>
      <c r="S691" s="64"/>
      <c r="T691" s="64"/>
      <c r="U691" s="64"/>
      <c r="V691" s="64"/>
      <c r="W691" s="64"/>
      <c r="X691" s="64"/>
      <c r="Y691" s="64"/>
      <c r="Z691" s="64"/>
      <c r="AA691" s="64"/>
      <c r="AB691" s="64"/>
    </row>
    <row r="692" spans="1:28" ht="12.75" customHeight="1">
      <c r="A692" s="64"/>
      <c r="B692" s="64"/>
      <c r="C692" s="64"/>
      <c r="D692" s="64"/>
      <c r="E692" s="64"/>
      <c r="F692" s="64"/>
      <c r="G692" s="64"/>
      <c r="H692" s="64"/>
      <c r="I692" s="64"/>
      <c r="J692" s="64"/>
      <c r="K692" s="64"/>
      <c r="L692" s="64"/>
      <c r="M692" s="64"/>
      <c r="N692" s="64"/>
      <c r="O692" s="64"/>
      <c r="P692" s="64"/>
      <c r="Q692" s="64"/>
      <c r="R692" s="64"/>
      <c r="S692" s="64"/>
      <c r="T692" s="64"/>
      <c r="U692" s="64"/>
      <c r="V692" s="64"/>
      <c r="W692" s="64"/>
      <c r="X692" s="64"/>
      <c r="Y692" s="64"/>
      <c r="Z692" s="64"/>
      <c r="AA692" s="64"/>
      <c r="AB692" s="64"/>
    </row>
    <row r="693" spans="1:28" ht="12.75" customHeight="1">
      <c r="A693" s="64"/>
      <c r="B693" s="64"/>
      <c r="C693" s="64"/>
      <c r="D693" s="64"/>
      <c r="E693" s="64"/>
      <c r="F693" s="64"/>
      <c r="G693" s="64"/>
      <c r="H693" s="64"/>
      <c r="I693" s="64"/>
      <c r="J693" s="64"/>
      <c r="K693" s="64"/>
      <c r="L693" s="64"/>
      <c r="M693" s="64"/>
      <c r="N693" s="64"/>
      <c r="O693" s="64"/>
      <c r="P693" s="64"/>
      <c r="Q693" s="64"/>
      <c r="R693" s="64"/>
      <c r="S693" s="64"/>
      <c r="T693" s="64"/>
      <c r="U693" s="64"/>
      <c r="V693" s="64"/>
      <c r="W693" s="64"/>
      <c r="X693" s="64"/>
      <c r="Y693" s="64"/>
      <c r="Z693" s="64"/>
      <c r="AA693" s="64"/>
      <c r="AB693" s="64"/>
    </row>
    <row r="694" spans="1:28" ht="12.75" customHeight="1">
      <c r="A694" s="64"/>
      <c r="B694" s="64"/>
      <c r="C694" s="64"/>
      <c r="D694" s="64"/>
      <c r="E694" s="64"/>
      <c r="F694" s="64"/>
      <c r="G694" s="64"/>
      <c r="H694" s="64"/>
      <c r="I694" s="64"/>
      <c r="J694" s="64"/>
      <c r="K694" s="64"/>
      <c r="L694" s="64"/>
      <c r="M694" s="64"/>
      <c r="N694" s="64"/>
      <c r="O694" s="64"/>
      <c r="P694" s="64"/>
      <c r="Q694" s="64"/>
      <c r="R694" s="64"/>
      <c r="S694" s="64"/>
      <c r="T694" s="64"/>
      <c r="U694" s="64"/>
      <c r="V694" s="64"/>
      <c r="W694" s="64"/>
      <c r="X694" s="64"/>
      <c r="Y694" s="64"/>
      <c r="Z694" s="64"/>
      <c r="AA694" s="64"/>
      <c r="AB694" s="64"/>
    </row>
    <row r="695" spans="1:28" ht="12.75" customHeight="1">
      <c r="A695" s="64"/>
      <c r="B695" s="64"/>
      <c r="C695" s="64"/>
      <c r="D695" s="64"/>
      <c r="E695" s="64"/>
      <c r="F695" s="64"/>
      <c r="G695" s="64"/>
      <c r="H695" s="64"/>
      <c r="I695" s="64"/>
      <c r="J695" s="64"/>
      <c r="K695" s="64"/>
      <c r="L695" s="64"/>
      <c r="M695" s="64"/>
      <c r="N695" s="64"/>
      <c r="O695" s="64"/>
      <c r="P695" s="64"/>
      <c r="Q695" s="64"/>
      <c r="R695" s="64"/>
      <c r="S695" s="64"/>
      <c r="T695" s="64"/>
      <c r="U695" s="64"/>
      <c r="V695" s="64"/>
      <c r="W695" s="64"/>
      <c r="X695" s="64"/>
      <c r="Y695" s="64"/>
      <c r="Z695" s="64"/>
      <c r="AA695" s="64"/>
      <c r="AB695" s="64"/>
    </row>
    <row r="696" spans="1:28" ht="12.75" customHeight="1">
      <c r="A696" s="64"/>
      <c r="B696" s="64"/>
      <c r="C696" s="64"/>
      <c r="D696" s="64"/>
      <c r="E696" s="64"/>
      <c r="F696" s="64"/>
      <c r="G696" s="64"/>
      <c r="H696" s="64"/>
      <c r="I696" s="64"/>
      <c r="J696" s="64"/>
      <c r="K696" s="64"/>
      <c r="L696" s="64"/>
      <c r="M696" s="64"/>
      <c r="N696" s="64"/>
      <c r="O696" s="64"/>
      <c r="P696" s="64"/>
      <c r="Q696" s="64"/>
      <c r="R696" s="64"/>
      <c r="S696" s="64"/>
      <c r="T696" s="64"/>
      <c r="U696" s="64"/>
      <c r="V696" s="64"/>
      <c r="W696" s="64"/>
      <c r="X696" s="64"/>
      <c r="Y696" s="64"/>
      <c r="Z696" s="64"/>
      <c r="AA696" s="64"/>
      <c r="AB696" s="64"/>
    </row>
    <row r="697" spans="1:28" ht="12.75" customHeight="1">
      <c r="A697" s="64"/>
      <c r="B697" s="64"/>
      <c r="C697" s="64"/>
      <c r="D697" s="64"/>
      <c r="E697" s="64"/>
      <c r="F697" s="64"/>
      <c r="G697" s="64"/>
      <c r="H697" s="64"/>
      <c r="I697" s="64"/>
      <c r="J697" s="64"/>
      <c r="K697" s="64"/>
      <c r="L697" s="64"/>
      <c r="M697" s="64"/>
      <c r="N697" s="64"/>
      <c r="O697" s="64"/>
      <c r="P697" s="64"/>
      <c r="Q697" s="64"/>
      <c r="R697" s="64"/>
      <c r="S697" s="64"/>
      <c r="T697" s="64"/>
      <c r="U697" s="64"/>
      <c r="V697" s="64"/>
      <c r="W697" s="64"/>
      <c r="X697" s="64"/>
      <c r="Y697" s="64"/>
      <c r="Z697" s="64"/>
      <c r="AA697" s="64"/>
      <c r="AB697" s="64"/>
    </row>
    <row r="698" spans="1:28" ht="12.75" customHeight="1">
      <c r="A698" s="64"/>
      <c r="B698" s="64"/>
      <c r="C698" s="64"/>
      <c r="D698" s="64"/>
      <c r="E698" s="64"/>
      <c r="F698" s="64"/>
      <c r="G698" s="64"/>
      <c r="H698" s="64"/>
      <c r="I698" s="64"/>
      <c r="J698" s="64"/>
      <c r="K698" s="64"/>
      <c r="L698" s="64"/>
      <c r="M698" s="64"/>
      <c r="N698" s="64"/>
      <c r="O698" s="64"/>
      <c r="P698" s="64"/>
      <c r="Q698" s="64"/>
      <c r="R698" s="64"/>
      <c r="S698" s="64"/>
      <c r="T698" s="64"/>
      <c r="U698" s="64"/>
      <c r="V698" s="64"/>
      <c r="W698" s="64"/>
      <c r="X698" s="64"/>
      <c r="Y698" s="64"/>
      <c r="Z698" s="64"/>
      <c r="AA698" s="64"/>
      <c r="AB698" s="64"/>
    </row>
    <row r="699" spans="1:28" ht="12.75" customHeight="1">
      <c r="A699" s="64"/>
      <c r="B699" s="64"/>
      <c r="C699" s="64"/>
      <c r="D699" s="64"/>
      <c r="E699" s="64"/>
      <c r="F699" s="64"/>
      <c r="G699" s="64"/>
      <c r="H699" s="64"/>
      <c r="I699" s="64"/>
      <c r="J699" s="64"/>
      <c r="K699" s="64"/>
      <c r="L699" s="64"/>
      <c r="M699" s="64"/>
      <c r="N699" s="64"/>
      <c r="O699" s="64"/>
      <c r="P699" s="64"/>
      <c r="Q699" s="64"/>
      <c r="R699" s="64"/>
      <c r="S699" s="64"/>
      <c r="T699" s="64"/>
      <c r="U699" s="64"/>
      <c r="V699" s="64"/>
      <c r="W699" s="64"/>
      <c r="X699" s="64"/>
      <c r="Y699" s="64"/>
      <c r="Z699" s="64"/>
      <c r="AA699" s="64"/>
      <c r="AB699" s="64"/>
    </row>
    <row r="700" spans="1:28" ht="12.75" customHeight="1">
      <c r="A700" s="64"/>
      <c r="B700" s="64"/>
      <c r="C700" s="64"/>
      <c r="D700" s="64"/>
      <c r="E700" s="64"/>
      <c r="F700" s="64"/>
      <c r="G700" s="64"/>
      <c r="H700" s="64"/>
      <c r="I700" s="64"/>
      <c r="J700" s="64"/>
      <c r="K700" s="64"/>
      <c r="L700" s="64"/>
      <c r="M700" s="64"/>
      <c r="N700" s="64"/>
      <c r="O700" s="64"/>
      <c r="P700" s="64"/>
      <c r="Q700" s="64"/>
      <c r="R700" s="64"/>
      <c r="S700" s="64"/>
      <c r="T700" s="64"/>
      <c r="U700" s="64"/>
      <c r="V700" s="64"/>
      <c r="W700" s="64"/>
      <c r="X700" s="64"/>
      <c r="Y700" s="64"/>
      <c r="Z700" s="64"/>
      <c r="AA700" s="64"/>
      <c r="AB700" s="64"/>
    </row>
    <row r="701" spans="1:28" ht="12.75" customHeight="1">
      <c r="A701" s="64"/>
      <c r="B701" s="64"/>
      <c r="C701" s="64"/>
      <c r="D701" s="64"/>
      <c r="E701" s="64"/>
      <c r="F701" s="64"/>
      <c r="G701" s="64"/>
      <c r="H701" s="64"/>
      <c r="I701" s="64"/>
      <c r="J701" s="64"/>
      <c r="K701" s="64"/>
      <c r="L701" s="64"/>
      <c r="M701" s="64"/>
      <c r="N701" s="64"/>
      <c r="O701" s="64"/>
      <c r="P701" s="64"/>
      <c r="Q701" s="64"/>
      <c r="R701" s="64"/>
      <c r="S701" s="64"/>
      <c r="T701" s="64"/>
      <c r="U701" s="64"/>
      <c r="V701" s="64"/>
      <c r="W701" s="64"/>
      <c r="X701" s="64"/>
      <c r="Y701" s="64"/>
      <c r="Z701" s="64"/>
      <c r="AA701" s="64"/>
      <c r="AB701" s="64"/>
    </row>
    <row r="702" spans="1:28" ht="12.75" customHeight="1">
      <c r="A702" s="64"/>
      <c r="B702" s="64"/>
      <c r="C702" s="64"/>
      <c r="D702" s="64"/>
      <c r="E702" s="64"/>
      <c r="F702" s="64"/>
      <c r="G702" s="64"/>
      <c r="H702" s="64"/>
      <c r="I702" s="64"/>
      <c r="J702" s="64"/>
      <c r="K702" s="64"/>
      <c r="L702" s="64"/>
      <c r="M702" s="64"/>
      <c r="N702" s="64"/>
      <c r="O702" s="64"/>
      <c r="P702" s="64"/>
      <c r="Q702" s="64"/>
      <c r="R702" s="64"/>
      <c r="S702" s="64"/>
      <c r="T702" s="64"/>
      <c r="U702" s="64"/>
      <c r="V702" s="64"/>
      <c r="W702" s="64"/>
      <c r="X702" s="64"/>
      <c r="Y702" s="64"/>
      <c r="Z702" s="64"/>
      <c r="AA702" s="64"/>
      <c r="AB702" s="64"/>
    </row>
    <row r="703" spans="1:28" ht="12.75" customHeight="1">
      <c r="A703" s="64"/>
      <c r="B703" s="64"/>
      <c r="C703" s="64"/>
      <c r="D703" s="64"/>
      <c r="E703" s="64"/>
      <c r="F703" s="64"/>
      <c r="G703" s="64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  <c r="X703" s="64"/>
      <c r="Y703" s="64"/>
      <c r="Z703" s="64"/>
      <c r="AA703" s="64"/>
      <c r="AB703" s="64"/>
    </row>
    <row r="704" spans="1:28" ht="12.75" customHeight="1">
      <c r="A704" s="64"/>
      <c r="B704" s="64"/>
      <c r="C704" s="64"/>
      <c r="D704" s="64"/>
      <c r="E704" s="64"/>
      <c r="F704" s="64"/>
      <c r="G704" s="64"/>
      <c r="H704" s="64"/>
      <c r="I704" s="64"/>
      <c r="J704" s="64"/>
      <c r="K704" s="64"/>
      <c r="L704" s="64"/>
      <c r="M704" s="64"/>
      <c r="N704" s="64"/>
      <c r="O704" s="64"/>
      <c r="P704" s="64"/>
      <c r="Q704" s="64"/>
      <c r="R704" s="64"/>
      <c r="S704" s="64"/>
      <c r="T704" s="64"/>
      <c r="U704" s="64"/>
      <c r="V704" s="64"/>
      <c r="W704" s="64"/>
      <c r="X704" s="64"/>
      <c r="Y704" s="64"/>
      <c r="Z704" s="64"/>
      <c r="AA704" s="64"/>
      <c r="AB704" s="64"/>
    </row>
    <row r="705" spans="1:28" ht="12.75" customHeight="1">
      <c r="A705" s="64"/>
      <c r="B705" s="64"/>
      <c r="C705" s="64"/>
      <c r="D705" s="64"/>
      <c r="E705" s="64"/>
      <c r="F705" s="64"/>
      <c r="G705" s="64"/>
      <c r="H705" s="64"/>
      <c r="I705" s="64"/>
      <c r="J705" s="64"/>
      <c r="K705" s="64"/>
      <c r="L705" s="64"/>
      <c r="M705" s="64"/>
      <c r="N705" s="64"/>
      <c r="O705" s="64"/>
      <c r="P705" s="64"/>
      <c r="Q705" s="64"/>
      <c r="R705" s="64"/>
      <c r="S705" s="64"/>
      <c r="T705" s="64"/>
      <c r="U705" s="64"/>
      <c r="V705" s="64"/>
      <c r="W705" s="64"/>
      <c r="X705" s="64"/>
      <c r="Y705" s="64"/>
      <c r="Z705" s="64"/>
      <c r="AA705" s="64"/>
      <c r="AB705" s="64"/>
    </row>
    <row r="706" spans="1:28" ht="12.75" customHeight="1">
      <c r="A706" s="64"/>
      <c r="B706" s="64"/>
      <c r="C706" s="64"/>
      <c r="D706" s="64"/>
      <c r="E706" s="64"/>
      <c r="F706" s="64"/>
      <c r="G706" s="64"/>
      <c r="H706" s="64"/>
      <c r="I706" s="64"/>
      <c r="J706" s="64"/>
      <c r="K706" s="64"/>
      <c r="L706" s="64"/>
      <c r="M706" s="64"/>
      <c r="N706" s="64"/>
      <c r="O706" s="64"/>
      <c r="P706" s="64"/>
      <c r="Q706" s="64"/>
      <c r="R706" s="64"/>
      <c r="S706" s="64"/>
      <c r="T706" s="64"/>
      <c r="U706" s="64"/>
      <c r="V706" s="64"/>
      <c r="W706" s="64"/>
      <c r="X706" s="64"/>
      <c r="Y706" s="64"/>
      <c r="Z706" s="64"/>
      <c r="AA706" s="64"/>
      <c r="AB706" s="64"/>
    </row>
    <row r="707" spans="1:28" ht="12.75" customHeight="1">
      <c r="A707" s="64"/>
      <c r="B707" s="64"/>
      <c r="C707" s="64"/>
      <c r="D707" s="64"/>
      <c r="E707" s="64"/>
      <c r="F707" s="64"/>
      <c r="G707" s="64"/>
      <c r="H707" s="64"/>
      <c r="I707" s="64"/>
      <c r="J707" s="64"/>
      <c r="K707" s="64"/>
      <c r="L707" s="64"/>
      <c r="M707" s="64"/>
      <c r="N707" s="64"/>
      <c r="O707" s="64"/>
      <c r="P707" s="64"/>
      <c r="Q707" s="64"/>
      <c r="R707" s="64"/>
      <c r="S707" s="64"/>
      <c r="T707" s="64"/>
      <c r="U707" s="64"/>
      <c r="V707" s="64"/>
      <c r="W707" s="64"/>
      <c r="X707" s="64"/>
      <c r="Y707" s="64"/>
      <c r="Z707" s="64"/>
      <c r="AA707" s="64"/>
      <c r="AB707" s="64"/>
    </row>
    <row r="708" spans="1:28" ht="12.75" customHeight="1">
      <c r="A708" s="64"/>
      <c r="B708" s="64"/>
      <c r="C708" s="64"/>
      <c r="D708" s="64"/>
      <c r="E708" s="64"/>
      <c r="F708" s="64"/>
      <c r="G708" s="64"/>
      <c r="H708" s="64"/>
      <c r="I708" s="64"/>
      <c r="J708" s="64"/>
      <c r="K708" s="64"/>
      <c r="L708" s="64"/>
      <c r="M708" s="64"/>
      <c r="N708" s="64"/>
      <c r="O708" s="64"/>
      <c r="P708" s="64"/>
      <c r="Q708" s="64"/>
      <c r="R708" s="64"/>
      <c r="S708" s="64"/>
      <c r="T708" s="64"/>
      <c r="U708" s="64"/>
      <c r="V708" s="64"/>
      <c r="W708" s="64"/>
      <c r="X708" s="64"/>
      <c r="Y708" s="64"/>
      <c r="Z708" s="64"/>
      <c r="AA708" s="64"/>
      <c r="AB708" s="64"/>
    </row>
    <row r="709" spans="1:28" ht="12.75" customHeight="1">
      <c r="A709" s="64"/>
      <c r="B709" s="64"/>
      <c r="C709" s="64"/>
      <c r="D709" s="64"/>
      <c r="E709" s="64"/>
      <c r="F709" s="64"/>
      <c r="G709" s="64"/>
      <c r="H709" s="64"/>
      <c r="I709" s="64"/>
      <c r="J709" s="64"/>
      <c r="K709" s="64"/>
      <c r="L709" s="64"/>
      <c r="M709" s="64"/>
      <c r="N709" s="64"/>
      <c r="O709" s="64"/>
      <c r="P709" s="64"/>
      <c r="Q709" s="64"/>
      <c r="R709" s="64"/>
      <c r="S709" s="64"/>
      <c r="T709" s="64"/>
      <c r="U709" s="64"/>
      <c r="V709" s="64"/>
      <c r="W709" s="64"/>
      <c r="X709" s="64"/>
      <c r="Y709" s="64"/>
      <c r="Z709" s="64"/>
      <c r="AA709" s="64"/>
      <c r="AB709" s="64"/>
    </row>
    <row r="710" spans="1:28" ht="12.75" customHeight="1">
      <c r="A710" s="64"/>
      <c r="B710" s="64"/>
      <c r="C710" s="64"/>
      <c r="D710" s="64"/>
      <c r="E710" s="64"/>
      <c r="F710" s="64"/>
      <c r="G710" s="64"/>
      <c r="H710" s="64"/>
      <c r="I710" s="64"/>
      <c r="J710" s="64"/>
      <c r="K710" s="64"/>
      <c r="L710" s="64"/>
      <c r="M710" s="64"/>
      <c r="N710" s="64"/>
      <c r="O710" s="64"/>
      <c r="P710" s="64"/>
      <c r="Q710" s="64"/>
      <c r="R710" s="64"/>
      <c r="S710" s="64"/>
      <c r="T710" s="64"/>
      <c r="U710" s="64"/>
      <c r="V710" s="64"/>
      <c r="W710" s="64"/>
      <c r="X710" s="64"/>
      <c r="Y710" s="64"/>
      <c r="Z710" s="64"/>
      <c r="AA710" s="64"/>
      <c r="AB710" s="64"/>
    </row>
    <row r="711" spans="1:28" ht="12.75" customHeight="1">
      <c r="A711" s="64"/>
      <c r="B711" s="64"/>
      <c r="C711" s="64"/>
      <c r="D711" s="64"/>
      <c r="E711" s="64"/>
      <c r="F711" s="64"/>
      <c r="G711" s="64"/>
      <c r="H711" s="64"/>
      <c r="I711" s="64"/>
      <c r="J711" s="64"/>
      <c r="K711" s="64"/>
      <c r="L711" s="64"/>
      <c r="M711" s="64"/>
      <c r="N711" s="64"/>
      <c r="O711" s="64"/>
      <c r="P711" s="64"/>
      <c r="Q711" s="64"/>
      <c r="R711" s="64"/>
      <c r="S711" s="64"/>
      <c r="T711" s="64"/>
      <c r="U711" s="64"/>
      <c r="V711" s="64"/>
      <c r="W711" s="64"/>
      <c r="X711" s="64"/>
      <c r="Y711" s="64"/>
      <c r="Z711" s="64"/>
      <c r="AA711" s="64"/>
      <c r="AB711" s="64"/>
    </row>
    <row r="712" spans="1:28" ht="12.75" customHeight="1">
      <c r="A712" s="64"/>
      <c r="B712" s="64"/>
      <c r="C712" s="64"/>
      <c r="D712" s="64"/>
      <c r="E712" s="64"/>
      <c r="F712" s="64"/>
      <c r="G712" s="64"/>
      <c r="H712" s="64"/>
      <c r="I712" s="64"/>
      <c r="J712" s="64"/>
      <c r="K712" s="64"/>
      <c r="L712" s="64"/>
      <c r="M712" s="64"/>
      <c r="N712" s="64"/>
      <c r="O712" s="64"/>
      <c r="P712" s="64"/>
      <c r="Q712" s="64"/>
      <c r="R712" s="64"/>
      <c r="S712" s="64"/>
      <c r="T712" s="64"/>
      <c r="U712" s="64"/>
      <c r="V712" s="64"/>
      <c r="W712" s="64"/>
      <c r="X712" s="64"/>
      <c r="Y712" s="64"/>
      <c r="Z712" s="64"/>
      <c r="AA712" s="64"/>
      <c r="AB712" s="64"/>
    </row>
    <row r="713" spans="1:28" ht="12.75" customHeight="1">
      <c r="A713" s="64"/>
      <c r="B713" s="64"/>
      <c r="C713" s="64"/>
      <c r="D713" s="64"/>
      <c r="E713" s="64"/>
      <c r="F713" s="64"/>
      <c r="G713" s="64"/>
      <c r="H713" s="64"/>
      <c r="I713" s="64"/>
      <c r="J713" s="64"/>
      <c r="K713" s="64"/>
      <c r="L713" s="64"/>
      <c r="M713" s="64"/>
      <c r="N713" s="64"/>
      <c r="O713" s="64"/>
      <c r="P713" s="64"/>
      <c r="Q713" s="64"/>
      <c r="R713" s="64"/>
      <c r="S713" s="64"/>
      <c r="T713" s="64"/>
      <c r="U713" s="64"/>
      <c r="V713" s="64"/>
      <c r="W713" s="64"/>
      <c r="X713" s="64"/>
      <c r="Y713" s="64"/>
      <c r="Z713" s="64"/>
      <c r="AA713" s="64"/>
      <c r="AB713" s="64"/>
    </row>
    <row r="714" spans="1:28" ht="12.75" customHeight="1">
      <c r="A714" s="64"/>
      <c r="B714" s="64"/>
      <c r="C714" s="64"/>
      <c r="D714" s="64"/>
      <c r="E714" s="64"/>
      <c r="F714" s="64"/>
      <c r="G714" s="64"/>
      <c r="H714" s="64"/>
      <c r="I714" s="64"/>
      <c r="J714" s="64"/>
      <c r="K714" s="64"/>
      <c r="L714" s="64"/>
      <c r="M714" s="64"/>
      <c r="N714" s="64"/>
      <c r="O714" s="64"/>
      <c r="P714" s="64"/>
      <c r="Q714" s="64"/>
      <c r="R714" s="64"/>
      <c r="S714" s="64"/>
      <c r="T714" s="64"/>
      <c r="U714" s="64"/>
      <c r="V714" s="64"/>
      <c r="W714" s="64"/>
      <c r="X714" s="64"/>
      <c r="Y714" s="64"/>
      <c r="Z714" s="64"/>
      <c r="AA714" s="64"/>
      <c r="AB714" s="64"/>
    </row>
    <row r="715" spans="1:28" ht="12.75" customHeight="1">
      <c r="A715" s="64"/>
      <c r="B715" s="64"/>
      <c r="C715" s="64"/>
      <c r="D715" s="64"/>
      <c r="E715" s="64"/>
      <c r="F715" s="64"/>
      <c r="G715" s="64"/>
      <c r="H715" s="64"/>
      <c r="I715" s="64"/>
      <c r="J715" s="64"/>
      <c r="K715" s="64"/>
      <c r="L715" s="64"/>
      <c r="M715" s="64"/>
      <c r="N715" s="64"/>
      <c r="O715" s="64"/>
      <c r="P715" s="64"/>
      <c r="Q715" s="64"/>
      <c r="R715" s="64"/>
      <c r="S715" s="64"/>
      <c r="T715" s="64"/>
      <c r="U715" s="64"/>
      <c r="V715" s="64"/>
      <c r="W715" s="64"/>
      <c r="X715" s="64"/>
      <c r="Y715" s="64"/>
      <c r="Z715" s="64"/>
      <c r="AA715" s="64"/>
      <c r="AB715" s="64"/>
    </row>
    <row r="716" spans="1:28" ht="12.75" customHeight="1">
      <c r="A716" s="64"/>
      <c r="B716" s="64"/>
      <c r="C716" s="64"/>
      <c r="D716" s="64"/>
      <c r="E716" s="64"/>
      <c r="F716" s="64"/>
      <c r="G716" s="64"/>
      <c r="H716" s="64"/>
      <c r="I716" s="64"/>
      <c r="J716" s="64"/>
      <c r="K716" s="64"/>
      <c r="L716" s="64"/>
      <c r="M716" s="64"/>
      <c r="N716" s="64"/>
      <c r="O716" s="64"/>
      <c r="P716" s="64"/>
      <c r="Q716" s="64"/>
      <c r="R716" s="64"/>
      <c r="S716" s="64"/>
      <c r="T716" s="64"/>
      <c r="U716" s="64"/>
      <c r="V716" s="64"/>
      <c r="W716" s="64"/>
      <c r="X716" s="64"/>
      <c r="Y716" s="64"/>
      <c r="Z716" s="64"/>
      <c r="AA716" s="64"/>
      <c r="AB716" s="64"/>
    </row>
    <row r="717" spans="1:28" ht="12.75" customHeight="1">
      <c r="A717" s="64"/>
      <c r="B717" s="64"/>
      <c r="C717" s="64"/>
      <c r="D717" s="64"/>
      <c r="E717" s="64"/>
      <c r="F717" s="64"/>
      <c r="G717" s="64"/>
      <c r="H717" s="64"/>
      <c r="I717" s="64"/>
      <c r="J717" s="64"/>
      <c r="K717" s="64"/>
      <c r="L717" s="64"/>
      <c r="M717" s="64"/>
      <c r="N717" s="64"/>
      <c r="O717" s="64"/>
      <c r="P717" s="64"/>
      <c r="Q717" s="64"/>
      <c r="R717" s="64"/>
      <c r="S717" s="64"/>
      <c r="T717" s="64"/>
      <c r="U717" s="64"/>
      <c r="V717" s="64"/>
      <c r="W717" s="64"/>
      <c r="X717" s="64"/>
      <c r="Y717" s="64"/>
      <c r="Z717" s="64"/>
      <c r="AA717" s="64"/>
      <c r="AB717" s="64"/>
    </row>
    <row r="718" spans="1:28" ht="12.75" customHeight="1">
      <c r="A718" s="64"/>
      <c r="B718" s="64"/>
      <c r="C718" s="64"/>
      <c r="D718" s="64"/>
      <c r="E718" s="64"/>
      <c r="F718" s="64"/>
      <c r="G718" s="64"/>
      <c r="H718" s="64"/>
      <c r="I718" s="64"/>
      <c r="J718" s="64"/>
      <c r="K718" s="64"/>
      <c r="L718" s="64"/>
      <c r="M718" s="64"/>
      <c r="N718" s="64"/>
      <c r="O718" s="64"/>
      <c r="P718" s="64"/>
      <c r="Q718" s="64"/>
      <c r="R718" s="64"/>
      <c r="S718" s="64"/>
      <c r="T718" s="64"/>
      <c r="U718" s="64"/>
      <c r="V718" s="64"/>
      <c r="W718" s="64"/>
      <c r="X718" s="64"/>
      <c r="Y718" s="64"/>
      <c r="Z718" s="64"/>
      <c r="AA718" s="64"/>
      <c r="AB718" s="64"/>
    </row>
    <row r="719" spans="1:28" ht="12.75" customHeight="1">
      <c r="A719" s="64"/>
      <c r="B719" s="64"/>
      <c r="C719" s="64"/>
      <c r="D719" s="64"/>
      <c r="E719" s="64"/>
      <c r="F719" s="64"/>
      <c r="G719" s="64"/>
      <c r="H719" s="64"/>
      <c r="I719" s="64"/>
      <c r="J719" s="64"/>
      <c r="K719" s="64"/>
      <c r="L719" s="64"/>
      <c r="M719" s="64"/>
      <c r="N719" s="64"/>
      <c r="O719" s="64"/>
      <c r="P719" s="64"/>
      <c r="Q719" s="64"/>
      <c r="R719" s="64"/>
      <c r="S719" s="64"/>
      <c r="T719" s="64"/>
      <c r="U719" s="64"/>
      <c r="V719" s="64"/>
      <c r="W719" s="64"/>
      <c r="X719" s="64"/>
      <c r="Y719" s="64"/>
      <c r="Z719" s="64"/>
      <c r="AA719" s="64"/>
      <c r="AB719" s="64"/>
    </row>
    <row r="720" spans="1:28" ht="12.75" customHeight="1">
      <c r="A720" s="64"/>
      <c r="B720" s="64"/>
      <c r="C720" s="64"/>
      <c r="D720" s="64"/>
      <c r="E720" s="64"/>
      <c r="F720" s="64"/>
      <c r="G720" s="64"/>
      <c r="H720" s="64"/>
      <c r="I720" s="64"/>
      <c r="J720" s="64"/>
      <c r="K720" s="64"/>
      <c r="L720" s="64"/>
      <c r="M720" s="64"/>
      <c r="N720" s="64"/>
      <c r="O720" s="64"/>
      <c r="P720" s="64"/>
      <c r="Q720" s="64"/>
      <c r="R720" s="64"/>
      <c r="S720" s="64"/>
      <c r="T720" s="64"/>
      <c r="U720" s="64"/>
      <c r="V720" s="64"/>
      <c r="W720" s="64"/>
      <c r="X720" s="64"/>
      <c r="Y720" s="64"/>
      <c r="Z720" s="64"/>
      <c r="AA720" s="64"/>
      <c r="AB720" s="64"/>
    </row>
    <row r="721" spans="1:28" ht="12.75" customHeight="1">
      <c r="A721" s="64"/>
      <c r="B721" s="64"/>
      <c r="C721" s="64"/>
      <c r="D721" s="64"/>
      <c r="E721" s="64"/>
      <c r="F721" s="64"/>
      <c r="G721" s="64"/>
      <c r="H721" s="64"/>
      <c r="I721" s="64"/>
      <c r="J721" s="64"/>
      <c r="K721" s="64"/>
      <c r="L721" s="64"/>
      <c r="M721" s="64"/>
      <c r="N721" s="64"/>
      <c r="O721" s="64"/>
      <c r="P721" s="64"/>
      <c r="Q721" s="64"/>
      <c r="R721" s="64"/>
      <c r="S721" s="64"/>
      <c r="T721" s="64"/>
      <c r="U721" s="64"/>
      <c r="V721" s="64"/>
      <c r="W721" s="64"/>
      <c r="X721" s="64"/>
      <c r="Y721" s="64"/>
      <c r="Z721" s="64"/>
      <c r="AA721" s="64"/>
      <c r="AB721" s="64"/>
    </row>
    <row r="722" spans="1:28" ht="12.75" customHeight="1">
      <c r="A722" s="64"/>
      <c r="B722" s="64"/>
      <c r="C722" s="64"/>
      <c r="D722" s="64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  <c r="T722" s="64"/>
      <c r="U722" s="64"/>
      <c r="V722" s="64"/>
      <c r="W722" s="64"/>
      <c r="X722" s="64"/>
      <c r="Y722" s="64"/>
      <c r="Z722" s="64"/>
      <c r="AA722" s="64"/>
      <c r="AB722" s="64"/>
    </row>
    <row r="723" spans="1:28" ht="12.75" customHeight="1">
      <c r="A723" s="64"/>
      <c r="B723" s="64"/>
      <c r="C723" s="64"/>
      <c r="D723" s="64"/>
      <c r="E723" s="64"/>
      <c r="F723" s="64"/>
      <c r="G723" s="64"/>
      <c r="H723" s="64"/>
      <c r="I723" s="64"/>
      <c r="J723" s="64"/>
      <c r="K723" s="64"/>
      <c r="L723" s="64"/>
      <c r="M723" s="64"/>
      <c r="N723" s="64"/>
      <c r="O723" s="64"/>
      <c r="P723" s="64"/>
      <c r="Q723" s="64"/>
      <c r="R723" s="64"/>
      <c r="S723" s="64"/>
      <c r="T723" s="64"/>
      <c r="U723" s="64"/>
      <c r="V723" s="64"/>
      <c r="W723" s="64"/>
      <c r="X723" s="64"/>
      <c r="Y723" s="64"/>
      <c r="Z723" s="64"/>
      <c r="AA723" s="64"/>
      <c r="AB723" s="64"/>
    </row>
    <row r="724" spans="1:28" ht="12.75" customHeight="1">
      <c r="A724" s="64"/>
      <c r="B724" s="64"/>
      <c r="C724" s="64"/>
      <c r="D724" s="64"/>
      <c r="E724" s="64"/>
      <c r="F724" s="64"/>
      <c r="G724" s="64"/>
      <c r="H724" s="64"/>
      <c r="I724" s="64"/>
      <c r="J724" s="64"/>
      <c r="K724" s="64"/>
      <c r="L724" s="64"/>
      <c r="M724" s="64"/>
      <c r="N724" s="64"/>
      <c r="O724" s="64"/>
      <c r="P724" s="64"/>
      <c r="Q724" s="64"/>
      <c r="R724" s="64"/>
      <c r="S724" s="64"/>
      <c r="T724" s="64"/>
      <c r="U724" s="64"/>
      <c r="V724" s="64"/>
      <c r="W724" s="64"/>
      <c r="X724" s="64"/>
      <c r="Y724" s="64"/>
      <c r="Z724" s="64"/>
      <c r="AA724" s="64"/>
      <c r="AB724" s="64"/>
    </row>
    <row r="725" spans="1:28" ht="12.75" customHeight="1">
      <c r="A725" s="64"/>
      <c r="B725" s="64"/>
      <c r="C725" s="64"/>
      <c r="D725" s="64"/>
      <c r="E725" s="64"/>
      <c r="F725" s="64"/>
      <c r="G725" s="64"/>
      <c r="H725" s="64"/>
      <c r="I725" s="64"/>
      <c r="J725" s="64"/>
      <c r="K725" s="64"/>
      <c r="L725" s="64"/>
      <c r="M725" s="64"/>
      <c r="N725" s="64"/>
      <c r="O725" s="64"/>
      <c r="P725" s="64"/>
      <c r="Q725" s="64"/>
      <c r="R725" s="64"/>
      <c r="S725" s="64"/>
      <c r="T725" s="64"/>
      <c r="U725" s="64"/>
      <c r="V725" s="64"/>
      <c r="W725" s="64"/>
      <c r="X725" s="64"/>
      <c r="Y725" s="64"/>
      <c r="Z725" s="64"/>
      <c r="AA725" s="64"/>
      <c r="AB725" s="64"/>
    </row>
    <row r="726" spans="1:28" ht="12.75" customHeight="1">
      <c r="A726" s="64"/>
      <c r="B726" s="64"/>
      <c r="C726" s="64"/>
      <c r="D726" s="64"/>
      <c r="E726" s="64"/>
      <c r="F726" s="64"/>
      <c r="G726" s="64"/>
      <c r="H726" s="64"/>
      <c r="I726" s="64"/>
      <c r="J726" s="64"/>
      <c r="K726" s="64"/>
      <c r="L726" s="64"/>
      <c r="M726" s="64"/>
      <c r="N726" s="64"/>
      <c r="O726" s="64"/>
      <c r="P726" s="64"/>
      <c r="Q726" s="64"/>
      <c r="R726" s="64"/>
      <c r="S726" s="64"/>
      <c r="T726" s="64"/>
      <c r="U726" s="64"/>
      <c r="V726" s="64"/>
      <c r="W726" s="64"/>
      <c r="X726" s="64"/>
      <c r="Y726" s="64"/>
      <c r="Z726" s="64"/>
      <c r="AA726" s="64"/>
      <c r="AB726" s="64"/>
    </row>
    <row r="727" spans="1:28" ht="12.75" customHeight="1">
      <c r="A727" s="64"/>
      <c r="B727" s="64"/>
      <c r="C727" s="64"/>
      <c r="D727" s="64"/>
      <c r="E727" s="64"/>
      <c r="F727" s="64"/>
      <c r="G727" s="64"/>
      <c r="H727" s="64"/>
      <c r="I727" s="64"/>
      <c r="J727" s="64"/>
      <c r="K727" s="64"/>
      <c r="L727" s="64"/>
      <c r="M727" s="64"/>
      <c r="N727" s="64"/>
      <c r="O727" s="64"/>
      <c r="P727" s="64"/>
      <c r="Q727" s="64"/>
      <c r="R727" s="64"/>
      <c r="S727" s="64"/>
      <c r="T727" s="64"/>
      <c r="U727" s="64"/>
      <c r="V727" s="64"/>
      <c r="W727" s="64"/>
      <c r="X727" s="64"/>
      <c r="Y727" s="64"/>
      <c r="Z727" s="64"/>
      <c r="AA727" s="64"/>
      <c r="AB727" s="64"/>
    </row>
    <row r="728" spans="1:28" ht="12.75" customHeight="1">
      <c r="A728" s="64"/>
      <c r="B728" s="64"/>
      <c r="C728" s="64"/>
      <c r="D728" s="64"/>
      <c r="E728" s="64"/>
      <c r="F728" s="64"/>
      <c r="G728" s="64"/>
      <c r="H728" s="64"/>
      <c r="I728" s="64"/>
      <c r="J728" s="64"/>
      <c r="K728" s="64"/>
      <c r="L728" s="64"/>
      <c r="M728" s="64"/>
      <c r="N728" s="64"/>
      <c r="O728" s="64"/>
      <c r="P728" s="64"/>
      <c r="Q728" s="64"/>
      <c r="R728" s="64"/>
      <c r="S728" s="64"/>
      <c r="T728" s="64"/>
      <c r="U728" s="64"/>
      <c r="V728" s="64"/>
      <c r="W728" s="64"/>
      <c r="X728" s="64"/>
      <c r="Y728" s="64"/>
      <c r="Z728" s="64"/>
      <c r="AA728" s="64"/>
      <c r="AB728" s="64"/>
    </row>
    <row r="729" spans="1:28" ht="12.75" customHeight="1">
      <c r="A729" s="64"/>
      <c r="B729" s="64"/>
      <c r="C729" s="64"/>
      <c r="D729" s="64"/>
      <c r="E729" s="64"/>
      <c r="F729" s="64"/>
      <c r="G729" s="64"/>
      <c r="H729" s="64"/>
      <c r="I729" s="64"/>
      <c r="J729" s="64"/>
      <c r="K729" s="64"/>
      <c r="L729" s="64"/>
      <c r="M729" s="64"/>
      <c r="N729" s="64"/>
      <c r="O729" s="64"/>
      <c r="P729" s="64"/>
      <c r="Q729" s="64"/>
      <c r="R729" s="64"/>
      <c r="S729" s="64"/>
      <c r="T729" s="64"/>
      <c r="U729" s="64"/>
      <c r="V729" s="64"/>
      <c r="W729" s="64"/>
      <c r="X729" s="64"/>
      <c r="Y729" s="64"/>
      <c r="Z729" s="64"/>
      <c r="AA729" s="64"/>
      <c r="AB729" s="64"/>
    </row>
    <row r="730" spans="1:28" ht="12.75" customHeight="1">
      <c r="A730" s="64"/>
      <c r="B730" s="64"/>
      <c r="C730" s="64"/>
      <c r="D730" s="64"/>
      <c r="E730" s="64"/>
      <c r="F730" s="64"/>
      <c r="G730" s="64"/>
      <c r="H730" s="64"/>
      <c r="I730" s="64"/>
      <c r="J730" s="64"/>
      <c r="K730" s="64"/>
      <c r="L730" s="64"/>
      <c r="M730" s="64"/>
      <c r="N730" s="64"/>
      <c r="O730" s="64"/>
      <c r="P730" s="64"/>
      <c r="Q730" s="64"/>
      <c r="R730" s="64"/>
      <c r="S730" s="64"/>
      <c r="T730" s="64"/>
      <c r="U730" s="64"/>
      <c r="V730" s="64"/>
      <c r="W730" s="64"/>
      <c r="X730" s="64"/>
      <c r="Y730" s="64"/>
      <c r="Z730" s="64"/>
      <c r="AA730" s="64"/>
      <c r="AB730" s="64"/>
    </row>
    <row r="731" spans="1:28" ht="12.75" customHeight="1">
      <c r="A731" s="64"/>
      <c r="B731" s="64"/>
      <c r="C731" s="64"/>
      <c r="D731" s="64"/>
      <c r="E731" s="64"/>
      <c r="F731" s="64"/>
      <c r="G731" s="64"/>
      <c r="H731" s="64"/>
      <c r="I731" s="64"/>
      <c r="J731" s="64"/>
      <c r="K731" s="64"/>
      <c r="L731" s="64"/>
      <c r="M731" s="64"/>
      <c r="N731" s="64"/>
      <c r="O731" s="64"/>
      <c r="P731" s="64"/>
      <c r="Q731" s="64"/>
      <c r="R731" s="64"/>
      <c r="S731" s="64"/>
      <c r="T731" s="64"/>
      <c r="U731" s="64"/>
      <c r="V731" s="64"/>
      <c r="W731" s="64"/>
      <c r="X731" s="64"/>
      <c r="Y731" s="64"/>
      <c r="Z731" s="64"/>
      <c r="AA731" s="64"/>
      <c r="AB731" s="64"/>
    </row>
    <row r="732" spans="1:28" ht="12.75" customHeight="1">
      <c r="A732" s="64"/>
      <c r="B732" s="64"/>
      <c r="C732" s="64"/>
      <c r="D732" s="64"/>
      <c r="E732" s="64"/>
      <c r="F732" s="64"/>
      <c r="G732" s="64"/>
      <c r="H732" s="64"/>
      <c r="I732" s="64"/>
      <c r="J732" s="64"/>
      <c r="K732" s="64"/>
      <c r="L732" s="64"/>
      <c r="M732" s="64"/>
      <c r="N732" s="64"/>
      <c r="O732" s="64"/>
      <c r="P732" s="64"/>
      <c r="Q732" s="64"/>
      <c r="R732" s="64"/>
      <c r="S732" s="64"/>
      <c r="T732" s="64"/>
      <c r="U732" s="64"/>
      <c r="V732" s="64"/>
      <c r="W732" s="64"/>
      <c r="X732" s="64"/>
      <c r="Y732" s="64"/>
      <c r="Z732" s="64"/>
      <c r="AA732" s="64"/>
      <c r="AB732" s="64"/>
    </row>
    <row r="733" spans="1:28" ht="12.75" customHeight="1">
      <c r="A733" s="64"/>
      <c r="B733" s="64"/>
      <c r="C733" s="64"/>
      <c r="D733" s="64"/>
      <c r="E733" s="64"/>
      <c r="F733" s="64"/>
      <c r="G733" s="64"/>
      <c r="H733" s="64"/>
      <c r="I733" s="64"/>
      <c r="J733" s="64"/>
      <c r="K733" s="64"/>
      <c r="L733" s="64"/>
      <c r="M733" s="64"/>
      <c r="N733" s="64"/>
      <c r="O733" s="64"/>
      <c r="P733" s="64"/>
      <c r="Q733" s="64"/>
      <c r="R733" s="64"/>
      <c r="S733" s="64"/>
      <c r="T733" s="64"/>
      <c r="U733" s="64"/>
      <c r="V733" s="64"/>
      <c r="W733" s="64"/>
      <c r="X733" s="64"/>
      <c r="Y733" s="64"/>
      <c r="Z733" s="64"/>
      <c r="AA733" s="64"/>
      <c r="AB733" s="64"/>
    </row>
    <row r="734" spans="1:28" ht="12.75" customHeight="1">
      <c r="A734" s="64"/>
      <c r="B734" s="64"/>
      <c r="C734" s="64"/>
      <c r="D734" s="64"/>
      <c r="E734" s="64"/>
      <c r="F734" s="64"/>
      <c r="G734" s="64"/>
      <c r="H734" s="64"/>
      <c r="I734" s="64"/>
      <c r="J734" s="64"/>
      <c r="K734" s="64"/>
      <c r="L734" s="64"/>
      <c r="M734" s="64"/>
      <c r="N734" s="64"/>
      <c r="O734" s="64"/>
      <c r="P734" s="64"/>
      <c r="Q734" s="64"/>
      <c r="R734" s="64"/>
      <c r="S734" s="64"/>
      <c r="T734" s="64"/>
      <c r="U734" s="64"/>
      <c r="V734" s="64"/>
      <c r="W734" s="64"/>
      <c r="X734" s="64"/>
      <c r="Y734" s="64"/>
      <c r="Z734" s="64"/>
      <c r="AA734" s="64"/>
      <c r="AB734" s="64"/>
    </row>
    <row r="735" spans="1:28" ht="12.75" customHeight="1">
      <c r="A735" s="64"/>
      <c r="B735" s="64"/>
      <c r="C735" s="64"/>
      <c r="D735" s="64"/>
      <c r="E735" s="64"/>
      <c r="F735" s="64"/>
      <c r="G735" s="64"/>
      <c r="H735" s="64"/>
      <c r="I735" s="64"/>
      <c r="J735" s="64"/>
      <c r="K735" s="64"/>
      <c r="L735" s="64"/>
      <c r="M735" s="64"/>
      <c r="N735" s="64"/>
      <c r="O735" s="64"/>
      <c r="P735" s="64"/>
      <c r="Q735" s="64"/>
      <c r="R735" s="64"/>
      <c r="S735" s="64"/>
      <c r="T735" s="64"/>
      <c r="U735" s="64"/>
      <c r="V735" s="64"/>
      <c r="W735" s="64"/>
      <c r="X735" s="64"/>
      <c r="Y735" s="64"/>
      <c r="Z735" s="64"/>
      <c r="AA735" s="64"/>
      <c r="AB735" s="64"/>
    </row>
    <row r="736" spans="1:28" ht="12.75" customHeight="1">
      <c r="A736" s="64"/>
      <c r="B736" s="64"/>
      <c r="C736" s="64"/>
      <c r="D736" s="64"/>
      <c r="E736" s="64"/>
      <c r="F736" s="64"/>
      <c r="G736" s="64"/>
      <c r="H736" s="64"/>
      <c r="I736" s="64"/>
      <c r="J736" s="64"/>
      <c r="K736" s="64"/>
      <c r="L736" s="64"/>
      <c r="M736" s="64"/>
      <c r="N736" s="64"/>
      <c r="O736" s="64"/>
      <c r="P736" s="64"/>
      <c r="Q736" s="64"/>
      <c r="R736" s="64"/>
      <c r="S736" s="64"/>
      <c r="T736" s="64"/>
      <c r="U736" s="64"/>
      <c r="V736" s="64"/>
      <c r="W736" s="64"/>
      <c r="X736" s="64"/>
      <c r="Y736" s="64"/>
      <c r="Z736" s="64"/>
      <c r="AA736" s="64"/>
      <c r="AB736" s="64"/>
    </row>
    <row r="737" spans="1:28" ht="12.75" customHeight="1">
      <c r="A737" s="64"/>
      <c r="B737" s="64"/>
      <c r="C737" s="64"/>
      <c r="D737" s="64"/>
      <c r="E737" s="64"/>
      <c r="F737" s="64"/>
      <c r="G737" s="64"/>
      <c r="H737" s="64"/>
      <c r="I737" s="64"/>
      <c r="J737" s="64"/>
      <c r="K737" s="64"/>
      <c r="L737" s="64"/>
      <c r="M737" s="64"/>
      <c r="N737" s="64"/>
      <c r="O737" s="64"/>
      <c r="P737" s="64"/>
      <c r="Q737" s="64"/>
      <c r="R737" s="64"/>
      <c r="S737" s="64"/>
      <c r="T737" s="64"/>
      <c r="U737" s="64"/>
      <c r="V737" s="64"/>
      <c r="W737" s="64"/>
      <c r="X737" s="64"/>
      <c r="Y737" s="64"/>
      <c r="Z737" s="64"/>
      <c r="AA737" s="64"/>
      <c r="AB737" s="64"/>
    </row>
    <row r="738" spans="1:28" ht="12.75" customHeight="1">
      <c r="A738" s="64"/>
      <c r="B738" s="64"/>
      <c r="C738" s="64"/>
      <c r="D738" s="64"/>
      <c r="E738" s="64"/>
      <c r="F738" s="64"/>
      <c r="G738" s="64"/>
      <c r="H738" s="64"/>
      <c r="I738" s="64"/>
      <c r="J738" s="64"/>
      <c r="K738" s="64"/>
      <c r="L738" s="64"/>
      <c r="M738" s="64"/>
      <c r="N738" s="64"/>
      <c r="O738" s="64"/>
      <c r="P738" s="64"/>
      <c r="Q738" s="64"/>
      <c r="R738" s="64"/>
      <c r="S738" s="64"/>
      <c r="T738" s="64"/>
      <c r="U738" s="64"/>
      <c r="V738" s="64"/>
      <c r="W738" s="64"/>
      <c r="X738" s="64"/>
      <c r="Y738" s="64"/>
      <c r="Z738" s="64"/>
      <c r="AA738" s="64"/>
      <c r="AB738" s="64"/>
    </row>
    <row r="739" spans="1:28" ht="12.75" customHeight="1">
      <c r="A739" s="64"/>
      <c r="B739" s="64"/>
      <c r="C739" s="64"/>
      <c r="D739" s="64"/>
      <c r="E739" s="64"/>
      <c r="F739" s="64"/>
      <c r="G739" s="64"/>
      <c r="H739" s="64"/>
      <c r="I739" s="64"/>
      <c r="J739" s="64"/>
      <c r="K739" s="64"/>
      <c r="L739" s="64"/>
      <c r="M739" s="64"/>
      <c r="N739" s="64"/>
      <c r="O739" s="64"/>
      <c r="P739" s="64"/>
      <c r="Q739" s="64"/>
      <c r="R739" s="64"/>
      <c r="S739" s="64"/>
      <c r="T739" s="64"/>
      <c r="U739" s="64"/>
      <c r="V739" s="64"/>
      <c r="W739" s="64"/>
      <c r="X739" s="64"/>
      <c r="Y739" s="64"/>
      <c r="Z739" s="64"/>
      <c r="AA739" s="64"/>
      <c r="AB739" s="64"/>
    </row>
    <row r="740" spans="1:28" ht="12.75" customHeight="1">
      <c r="A740" s="64"/>
      <c r="B740" s="64"/>
      <c r="C740" s="64"/>
      <c r="D740" s="64"/>
      <c r="E740" s="64"/>
      <c r="F740" s="64"/>
      <c r="G740" s="64"/>
      <c r="H740" s="64"/>
      <c r="I740" s="64"/>
      <c r="J740" s="64"/>
      <c r="K740" s="64"/>
      <c r="L740" s="64"/>
      <c r="M740" s="64"/>
      <c r="N740" s="64"/>
      <c r="O740" s="64"/>
      <c r="P740" s="64"/>
      <c r="Q740" s="64"/>
      <c r="R740" s="64"/>
      <c r="S740" s="64"/>
      <c r="T740" s="64"/>
      <c r="U740" s="64"/>
      <c r="V740" s="64"/>
      <c r="W740" s="64"/>
      <c r="X740" s="64"/>
      <c r="Y740" s="64"/>
      <c r="Z740" s="64"/>
      <c r="AA740" s="64"/>
      <c r="AB740" s="64"/>
    </row>
    <row r="741" spans="1:28" ht="12.75" customHeight="1">
      <c r="A741" s="64"/>
      <c r="B741" s="64"/>
      <c r="C741" s="64"/>
      <c r="D741" s="64"/>
      <c r="E741" s="64"/>
      <c r="F741" s="64"/>
      <c r="G741" s="64"/>
      <c r="H741" s="64"/>
      <c r="I741" s="64"/>
      <c r="J741" s="64"/>
      <c r="K741" s="64"/>
      <c r="L741" s="64"/>
      <c r="M741" s="64"/>
      <c r="N741" s="64"/>
      <c r="O741" s="64"/>
      <c r="P741" s="64"/>
      <c r="Q741" s="64"/>
      <c r="R741" s="64"/>
      <c r="S741" s="64"/>
      <c r="T741" s="64"/>
      <c r="U741" s="64"/>
      <c r="V741" s="64"/>
      <c r="W741" s="64"/>
      <c r="X741" s="64"/>
      <c r="Y741" s="64"/>
      <c r="Z741" s="64"/>
      <c r="AA741" s="64"/>
      <c r="AB741" s="64"/>
    </row>
    <row r="742" spans="1:28" ht="12.75" customHeight="1">
      <c r="A742" s="64"/>
      <c r="B742" s="64"/>
      <c r="C742" s="64"/>
      <c r="D742" s="64"/>
      <c r="E742" s="64"/>
      <c r="F742" s="64"/>
      <c r="G742" s="64"/>
      <c r="H742" s="64"/>
      <c r="I742" s="64"/>
      <c r="J742" s="64"/>
      <c r="K742" s="64"/>
      <c r="L742" s="64"/>
      <c r="M742" s="64"/>
      <c r="N742" s="64"/>
      <c r="O742" s="64"/>
      <c r="P742" s="64"/>
      <c r="Q742" s="64"/>
      <c r="R742" s="64"/>
      <c r="S742" s="64"/>
      <c r="T742" s="64"/>
      <c r="U742" s="64"/>
      <c r="V742" s="64"/>
      <c r="W742" s="64"/>
      <c r="X742" s="64"/>
      <c r="Y742" s="64"/>
      <c r="Z742" s="64"/>
      <c r="AA742" s="64"/>
      <c r="AB742" s="64"/>
    </row>
    <row r="743" spans="1:28" ht="12.75" customHeight="1">
      <c r="A743" s="64"/>
      <c r="B743" s="64"/>
      <c r="C743" s="64"/>
      <c r="D743" s="64"/>
      <c r="E743" s="64"/>
      <c r="F743" s="64"/>
      <c r="G743" s="64"/>
      <c r="H743" s="64"/>
      <c r="I743" s="64"/>
      <c r="J743" s="64"/>
      <c r="K743" s="64"/>
      <c r="L743" s="64"/>
      <c r="M743" s="64"/>
      <c r="N743" s="64"/>
      <c r="O743" s="64"/>
      <c r="P743" s="64"/>
      <c r="Q743" s="64"/>
      <c r="R743" s="64"/>
      <c r="S743" s="64"/>
      <c r="T743" s="64"/>
      <c r="U743" s="64"/>
      <c r="V743" s="64"/>
      <c r="W743" s="64"/>
      <c r="X743" s="64"/>
      <c r="Y743" s="64"/>
      <c r="Z743" s="64"/>
      <c r="AA743" s="64"/>
      <c r="AB743" s="64"/>
    </row>
    <row r="744" spans="1:28" ht="12.75" customHeight="1">
      <c r="A744" s="64"/>
      <c r="B744" s="64"/>
      <c r="C744" s="64"/>
      <c r="D744" s="64"/>
      <c r="E744" s="64"/>
      <c r="F744" s="64"/>
      <c r="G744" s="64"/>
      <c r="H744" s="64"/>
      <c r="I744" s="64"/>
      <c r="J744" s="64"/>
      <c r="K744" s="64"/>
      <c r="L744" s="64"/>
      <c r="M744" s="64"/>
      <c r="N744" s="64"/>
      <c r="O744" s="64"/>
      <c r="P744" s="64"/>
      <c r="Q744" s="64"/>
      <c r="R744" s="64"/>
      <c r="S744" s="64"/>
      <c r="T744" s="64"/>
      <c r="U744" s="64"/>
      <c r="V744" s="64"/>
      <c r="W744" s="64"/>
      <c r="X744" s="64"/>
      <c r="Y744" s="64"/>
      <c r="Z744" s="64"/>
      <c r="AA744" s="64"/>
      <c r="AB744" s="64"/>
    </row>
    <row r="745" spans="1:28" ht="12.75" customHeight="1">
      <c r="A745" s="64"/>
      <c r="B745" s="64"/>
      <c r="C745" s="64"/>
      <c r="D745" s="64"/>
      <c r="E745" s="64"/>
      <c r="F745" s="64"/>
      <c r="G745" s="64"/>
      <c r="H745" s="64"/>
      <c r="I745" s="64"/>
      <c r="J745" s="64"/>
      <c r="K745" s="64"/>
      <c r="L745" s="64"/>
      <c r="M745" s="64"/>
      <c r="N745" s="64"/>
      <c r="O745" s="64"/>
      <c r="P745" s="64"/>
      <c r="Q745" s="64"/>
      <c r="R745" s="64"/>
      <c r="S745" s="64"/>
      <c r="T745" s="64"/>
      <c r="U745" s="64"/>
      <c r="V745" s="64"/>
      <c r="W745" s="64"/>
      <c r="X745" s="64"/>
      <c r="Y745" s="64"/>
      <c r="Z745" s="64"/>
      <c r="AA745" s="64"/>
      <c r="AB745" s="64"/>
    </row>
    <row r="746" spans="1:28" ht="12.75" customHeight="1">
      <c r="A746" s="64"/>
      <c r="B746" s="64"/>
      <c r="C746" s="64"/>
      <c r="D746" s="64"/>
      <c r="E746" s="64"/>
      <c r="F746" s="64"/>
      <c r="G746" s="64"/>
      <c r="H746" s="64"/>
      <c r="I746" s="64"/>
      <c r="J746" s="64"/>
      <c r="K746" s="64"/>
      <c r="L746" s="64"/>
      <c r="M746" s="64"/>
      <c r="N746" s="64"/>
      <c r="O746" s="64"/>
      <c r="P746" s="64"/>
      <c r="Q746" s="64"/>
      <c r="R746" s="64"/>
      <c r="S746" s="64"/>
      <c r="T746" s="64"/>
      <c r="U746" s="64"/>
      <c r="V746" s="64"/>
      <c r="W746" s="64"/>
      <c r="X746" s="64"/>
      <c r="Y746" s="64"/>
      <c r="Z746" s="64"/>
      <c r="AA746" s="64"/>
      <c r="AB746" s="64"/>
    </row>
    <row r="747" spans="1:28" ht="12.75" customHeight="1">
      <c r="A747" s="64"/>
      <c r="B747" s="64"/>
      <c r="C747" s="64"/>
      <c r="D747" s="64"/>
      <c r="E747" s="64"/>
      <c r="F747" s="64"/>
      <c r="G747" s="64"/>
      <c r="H747" s="64"/>
      <c r="I747" s="64"/>
      <c r="J747" s="64"/>
      <c r="K747" s="64"/>
      <c r="L747" s="64"/>
      <c r="M747" s="64"/>
      <c r="N747" s="64"/>
      <c r="O747" s="64"/>
      <c r="P747" s="64"/>
      <c r="Q747" s="64"/>
      <c r="R747" s="64"/>
      <c r="S747" s="64"/>
      <c r="T747" s="64"/>
      <c r="U747" s="64"/>
      <c r="V747" s="64"/>
      <c r="W747" s="64"/>
      <c r="X747" s="64"/>
      <c r="Y747" s="64"/>
      <c r="Z747" s="64"/>
      <c r="AA747" s="64"/>
      <c r="AB747" s="64"/>
    </row>
    <row r="748" spans="1:28" ht="12.75" customHeight="1">
      <c r="A748" s="64"/>
      <c r="B748" s="64"/>
      <c r="C748" s="64"/>
      <c r="D748" s="64"/>
      <c r="E748" s="64"/>
      <c r="F748" s="64"/>
      <c r="G748" s="64"/>
      <c r="H748" s="64"/>
      <c r="I748" s="64"/>
      <c r="J748" s="64"/>
      <c r="K748" s="64"/>
      <c r="L748" s="64"/>
      <c r="M748" s="64"/>
      <c r="N748" s="64"/>
      <c r="O748" s="64"/>
      <c r="P748" s="64"/>
      <c r="Q748" s="64"/>
      <c r="R748" s="64"/>
      <c r="S748" s="64"/>
      <c r="T748" s="64"/>
      <c r="U748" s="64"/>
      <c r="V748" s="64"/>
      <c r="W748" s="64"/>
      <c r="X748" s="64"/>
      <c r="Y748" s="64"/>
      <c r="Z748" s="64"/>
      <c r="AA748" s="64"/>
      <c r="AB748" s="64"/>
    </row>
    <row r="749" spans="1:28" ht="12.75" customHeight="1">
      <c r="A749" s="64"/>
      <c r="B749" s="64"/>
      <c r="C749" s="64"/>
      <c r="D749" s="64"/>
      <c r="E749" s="64"/>
      <c r="F749" s="64"/>
      <c r="G749" s="64"/>
      <c r="H749" s="64"/>
      <c r="I749" s="64"/>
      <c r="J749" s="64"/>
      <c r="K749" s="64"/>
      <c r="L749" s="64"/>
      <c r="M749" s="64"/>
      <c r="N749" s="64"/>
      <c r="O749" s="64"/>
      <c r="P749" s="64"/>
      <c r="Q749" s="64"/>
      <c r="R749" s="64"/>
      <c r="S749" s="64"/>
      <c r="T749" s="64"/>
      <c r="U749" s="64"/>
      <c r="V749" s="64"/>
      <c r="W749" s="64"/>
      <c r="X749" s="64"/>
      <c r="Y749" s="64"/>
      <c r="Z749" s="64"/>
      <c r="AA749" s="64"/>
      <c r="AB749" s="64"/>
    </row>
    <row r="750" spans="1:28" ht="12.75" customHeight="1">
      <c r="A750" s="64"/>
      <c r="B750" s="64"/>
      <c r="C750" s="64"/>
      <c r="D750" s="64"/>
      <c r="E750" s="64"/>
      <c r="F750" s="64"/>
      <c r="G750" s="64"/>
      <c r="H750" s="64"/>
      <c r="I750" s="64"/>
      <c r="J750" s="64"/>
      <c r="K750" s="64"/>
      <c r="L750" s="64"/>
      <c r="M750" s="64"/>
      <c r="N750" s="64"/>
      <c r="O750" s="64"/>
      <c r="P750" s="64"/>
      <c r="Q750" s="64"/>
      <c r="R750" s="64"/>
      <c r="S750" s="64"/>
      <c r="T750" s="64"/>
      <c r="U750" s="64"/>
      <c r="V750" s="64"/>
      <c r="W750" s="64"/>
      <c r="X750" s="64"/>
      <c r="Y750" s="64"/>
      <c r="Z750" s="64"/>
      <c r="AA750" s="64"/>
      <c r="AB750" s="64"/>
    </row>
    <row r="751" spans="1:28" ht="12.75" customHeight="1">
      <c r="A751" s="64"/>
      <c r="B751" s="64"/>
      <c r="C751" s="64"/>
      <c r="D751" s="64"/>
      <c r="E751" s="64"/>
      <c r="F751" s="64"/>
      <c r="G751" s="64"/>
      <c r="H751" s="64"/>
      <c r="I751" s="64"/>
      <c r="J751" s="64"/>
      <c r="K751" s="64"/>
      <c r="L751" s="64"/>
      <c r="M751" s="64"/>
      <c r="N751" s="64"/>
      <c r="O751" s="64"/>
      <c r="P751" s="64"/>
      <c r="Q751" s="64"/>
      <c r="R751" s="64"/>
      <c r="S751" s="64"/>
      <c r="T751" s="64"/>
      <c r="U751" s="64"/>
      <c r="V751" s="64"/>
      <c r="W751" s="64"/>
      <c r="X751" s="64"/>
      <c r="Y751" s="64"/>
      <c r="Z751" s="64"/>
      <c r="AA751" s="64"/>
      <c r="AB751" s="64"/>
    </row>
    <row r="752" spans="1:28" ht="12.75" customHeight="1">
      <c r="A752" s="64"/>
      <c r="B752" s="64"/>
      <c r="C752" s="64"/>
      <c r="D752" s="64"/>
      <c r="E752" s="64"/>
      <c r="F752" s="64"/>
      <c r="G752" s="64"/>
      <c r="H752" s="64"/>
      <c r="I752" s="64"/>
      <c r="J752" s="64"/>
      <c r="K752" s="64"/>
      <c r="L752" s="64"/>
      <c r="M752" s="64"/>
      <c r="N752" s="64"/>
      <c r="O752" s="64"/>
      <c r="P752" s="64"/>
      <c r="Q752" s="64"/>
      <c r="R752" s="64"/>
      <c r="S752" s="64"/>
      <c r="T752" s="64"/>
      <c r="U752" s="64"/>
      <c r="V752" s="64"/>
      <c r="W752" s="64"/>
      <c r="X752" s="64"/>
      <c r="Y752" s="64"/>
      <c r="Z752" s="64"/>
      <c r="AA752" s="64"/>
      <c r="AB752" s="64"/>
    </row>
    <row r="753" spans="1:28" ht="12.75" customHeight="1">
      <c r="A753" s="64"/>
      <c r="B753" s="64"/>
      <c r="C753" s="64"/>
      <c r="D753" s="64"/>
      <c r="E753" s="64"/>
      <c r="F753" s="64"/>
      <c r="G753" s="64"/>
      <c r="H753" s="64"/>
      <c r="I753" s="64"/>
      <c r="J753" s="64"/>
      <c r="K753" s="64"/>
      <c r="L753" s="64"/>
      <c r="M753" s="64"/>
      <c r="N753" s="64"/>
      <c r="O753" s="64"/>
      <c r="P753" s="64"/>
      <c r="Q753" s="64"/>
      <c r="R753" s="64"/>
      <c r="S753" s="64"/>
      <c r="T753" s="64"/>
      <c r="U753" s="64"/>
      <c r="V753" s="64"/>
      <c r="W753" s="64"/>
      <c r="X753" s="64"/>
      <c r="Y753" s="64"/>
      <c r="Z753" s="64"/>
      <c r="AA753" s="64"/>
      <c r="AB753" s="64"/>
    </row>
    <row r="754" spans="1:28" ht="12.75" customHeight="1">
      <c r="A754" s="64"/>
      <c r="B754" s="64"/>
      <c r="C754" s="64"/>
      <c r="D754" s="64"/>
      <c r="E754" s="64"/>
      <c r="F754" s="64"/>
      <c r="G754" s="64"/>
      <c r="H754" s="64"/>
      <c r="I754" s="64"/>
      <c r="J754" s="64"/>
      <c r="K754" s="64"/>
      <c r="L754" s="64"/>
      <c r="M754" s="64"/>
      <c r="N754" s="64"/>
      <c r="O754" s="64"/>
      <c r="P754" s="64"/>
      <c r="Q754" s="64"/>
      <c r="R754" s="64"/>
      <c r="S754" s="64"/>
      <c r="T754" s="64"/>
      <c r="U754" s="64"/>
      <c r="V754" s="64"/>
      <c r="W754" s="64"/>
      <c r="X754" s="64"/>
      <c r="Y754" s="64"/>
      <c r="Z754" s="64"/>
      <c r="AA754" s="64"/>
      <c r="AB754" s="64"/>
    </row>
    <row r="755" spans="1:28" ht="12.75" customHeight="1">
      <c r="A755" s="64"/>
      <c r="B755" s="64"/>
      <c r="C755" s="64"/>
      <c r="D755" s="64"/>
      <c r="E755" s="64"/>
      <c r="F755" s="64"/>
      <c r="G755" s="64"/>
      <c r="H755" s="64"/>
      <c r="I755" s="64"/>
      <c r="J755" s="64"/>
      <c r="K755" s="64"/>
      <c r="L755" s="64"/>
      <c r="M755" s="64"/>
      <c r="N755" s="64"/>
      <c r="O755" s="64"/>
      <c r="P755" s="64"/>
      <c r="Q755" s="64"/>
      <c r="R755" s="64"/>
      <c r="S755" s="64"/>
      <c r="T755" s="64"/>
      <c r="U755" s="64"/>
      <c r="V755" s="64"/>
      <c r="W755" s="64"/>
      <c r="X755" s="64"/>
      <c r="Y755" s="64"/>
      <c r="Z755" s="64"/>
      <c r="AA755" s="64"/>
      <c r="AB755" s="64"/>
    </row>
    <row r="756" spans="1:28" ht="12.75" customHeight="1">
      <c r="A756" s="64"/>
      <c r="B756" s="64"/>
      <c r="C756" s="64"/>
      <c r="D756" s="64"/>
      <c r="E756" s="64"/>
      <c r="F756" s="64"/>
      <c r="G756" s="64"/>
      <c r="H756" s="64"/>
      <c r="I756" s="64"/>
      <c r="J756" s="64"/>
      <c r="K756" s="64"/>
      <c r="L756" s="64"/>
      <c r="M756" s="64"/>
      <c r="N756" s="64"/>
      <c r="O756" s="64"/>
      <c r="P756" s="64"/>
      <c r="Q756" s="64"/>
      <c r="R756" s="64"/>
      <c r="S756" s="64"/>
      <c r="T756" s="64"/>
      <c r="U756" s="64"/>
      <c r="V756" s="64"/>
      <c r="W756" s="64"/>
      <c r="X756" s="64"/>
      <c r="Y756" s="64"/>
      <c r="Z756" s="64"/>
      <c r="AA756" s="64"/>
      <c r="AB756" s="64"/>
    </row>
    <row r="757" spans="1:28" ht="12.75" customHeight="1">
      <c r="A757" s="64"/>
      <c r="B757" s="64"/>
      <c r="C757" s="64"/>
      <c r="D757" s="64"/>
      <c r="E757" s="64"/>
      <c r="F757" s="64"/>
      <c r="G757" s="64"/>
      <c r="H757" s="64"/>
      <c r="I757" s="64"/>
      <c r="J757" s="64"/>
      <c r="K757" s="64"/>
      <c r="L757" s="64"/>
      <c r="M757" s="64"/>
      <c r="N757" s="64"/>
      <c r="O757" s="64"/>
      <c r="P757" s="64"/>
      <c r="Q757" s="64"/>
      <c r="R757" s="64"/>
      <c r="S757" s="64"/>
      <c r="T757" s="64"/>
      <c r="U757" s="64"/>
      <c r="V757" s="64"/>
      <c r="W757" s="64"/>
      <c r="X757" s="64"/>
      <c r="Y757" s="64"/>
      <c r="Z757" s="64"/>
      <c r="AA757" s="64"/>
      <c r="AB757" s="64"/>
    </row>
    <row r="758" spans="1:28" ht="12.75" customHeight="1">
      <c r="A758" s="64"/>
      <c r="B758" s="64"/>
      <c r="C758" s="64"/>
      <c r="D758" s="64"/>
      <c r="E758" s="64"/>
      <c r="F758" s="64"/>
      <c r="G758" s="64"/>
      <c r="H758" s="64"/>
      <c r="I758" s="64"/>
      <c r="J758" s="64"/>
      <c r="K758" s="64"/>
      <c r="L758" s="64"/>
      <c r="M758" s="64"/>
      <c r="N758" s="64"/>
      <c r="O758" s="64"/>
      <c r="P758" s="64"/>
      <c r="Q758" s="64"/>
      <c r="R758" s="64"/>
      <c r="S758" s="64"/>
      <c r="T758" s="64"/>
      <c r="U758" s="64"/>
      <c r="V758" s="64"/>
      <c r="W758" s="64"/>
      <c r="X758" s="64"/>
      <c r="Y758" s="64"/>
      <c r="Z758" s="64"/>
      <c r="AA758" s="64"/>
      <c r="AB758" s="64"/>
    </row>
    <row r="759" spans="1:28" ht="12.75" customHeight="1">
      <c r="A759" s="64"/>
      <c r="B759" s="64"/>
      <c r="C759" s="64"/>
      <c r="D759" s="64"/>
      <c r="E759" s="64"/>
      <c r="F759" s="64"/>
      <c r="G759" s="64"/>
      <c r="H759" s="64"/>
      <c r="I759" s="64"/>
      <c r="J759" s="64"/>
      <c r="K759" s="64"/>
      <c r="L759" s="64"/>
      <c r="M759" s="64"/>
      <c r="N759" s="64"/>
      <c r="O759" s="64"/>
      <c r="P759" s="64"/>
      <c r="Q759" s="64"/>
      <c r="R759" s="64"/>
      <c r="S759" s="64"/>
      <c r="T759" s="64"/>
      <c r="U759" s="64"/>
      <c r="V759" s="64"/>
      <c r="W759" s="64"/>
      <c r="X759" s="64"/>
      <c r="Y759" s="64"/>
      <c r="Z759" s="64"/>
      <c r="AA759" s="64"/>
      <c r="AB759" s="64"/>
    </row>
    <row r="760" spans="1:28" ht="12.75" customHeight="1">
      <c r="A760" s="64"/>
      <c r="B760" s="64"/>
      <c r="C760" s="64"/>
      <c r="D760" s="64"/>
      <c r="E760" s="64"/>
      <c r="F760" s="64"/>
      <c r="G760" s="64"/>
      <c r="H760" s="64"/>
      <c r="I760" s="64"/>
      <c r="J760" s="64"/>
      <c r="K760" s="64"/>
      <c r="L760" s="64"/>
      <c r="M760" s="64"/>
      <c r="N760" s="64"/>
      <c r="O760" s="64"/>
      <c r="P760" s="64"/>
      <c r="Q760" s="64"/>
      <c r="R760" s="64"/>
      <c r="S760" s="64"/>
      <c r="T760" s="64"/>
      <c r="U760" s="64"/>
      <c r="V760" s="64"/>
      <c r="W760" s="64"/>
      <c r="X760" s="64"/>
      <c r="Y760" s="64"/>
      <c r="Z760" s="64"/>
      <c r="AA760" s="64"/>
      <c r="AB760" s="64"/>
    </row>
    <row r="761" spans="1:28" ht="12.75" customHeight="1">
      <c r="A761" s="64"/>
      <c r="B761" s="64"/>
      <c r="C761" s="64"/>
      <c r="D761" s="64"/>
      <c r="E761" s="64"/>
      <c r="F761" s="64"/>
      <c r="G761" s="64"/>
      <c r="H761" s="64"/>
      <c r="I761" s="64"/>
      <c r="J761" s="64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64"/>
      <c r="V761" s="64"/>
      <c r="W761" s="64"/>
      <c r="X761" s="64"/>
      <c r="Y761" s="64"/>
      <c r="Z761" s="64"/>
      <c r="AA761" s="64"/>
      <c r="AB761" s="64"/>
    </row>
    <row r="762" spans="1:28" ht="12.75" customHeight="1">
      <c r="A762" s="64"/>
      <c r="B762" s="64"/>
      <c r="C762" s="64"/>
      <c r="D762" s="64"/>
      <c r="E762" s="64"/>
      <c r="F762" s="64"/>
      <c r="G762" s="64"/>
      <c r="H762" s="64"/>
      <c r="I762" s="64"/>
      <c r="J762" s="64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  <c r="X762" s="64"/>
      <c r="Y762" s="64"/>
      <c r="Z762" s="64"/>
      <c r="AA762" s="64"/>
      <c r="AB762" s="64"/>
    </row>
    <row r="763" spans="1:28" ht="12.75" customHeight="1">
      <c r="A763" s="64"/>
      <c r="B763" s="64"/>
      <c r="C763" s="64"/>
      <c r="D763" s="64"/>
      <c r="E763" s="64"/>
      <c r="F763" s="64"/>
      <c r="G763" s="64"/>
      <c r="H763" s="64"/>
      <c r="I763" s="64"/>
      <c r="J763" s="64"/>
      <c r="K763" s="64"/>
      <c r="L763" s="64"/>
      <c r="M763" s="64"/>
      <c r="N763" s="64"/>
      <c r="O763" s="64"/>
      <c r="P763" s="64"/>
      <c r="Q763" s="64"/>
      <c r="R763" s="64"/>
      <c r="S763" s="64"/>
      <c r="T763" s="64"/>
      <c r="U763" s="64"/>
      <c r="V763" s="64"/>
      <c r="W763" s="64"/>
      <c r="X763" s="64"/>
      <c r="Y763" s="64"/>
      <c r="Z763" s="64"/>
      <c r="AA763" s="64"/>
      <c r="AB763" s="64"/>
    </row>
    <row r="764" spans="1:28" ht="12.75" customHeight="1">
      <c r="A764" s="64"/>
      <c r="B764" s="64"/>
      <c r="C764" s="64"/>
      <c r="D764" s="64"/>
      <c r="E764" s="64"/>
      <c r="F764" s="64"/>
      <c r="G764" s="64"/>
      <c r="H764" s="64"/>
      <c r="I764" s="64"/>
      <c r="J764" s="64"/>
      <c r="K764" s="64"/>
      <c r="L764" s="64"/>
      <c r="M764" s="64"/>
      <c r="N764" s="64"/>
      <c r="O764" s="64"/>
      <c r="P764" s="64"/>
      <c r="Q764" s="64"/>
      <c r="R764" s="64"/>
      <c r="S764" s="64"/>
      <c r="T764" s="64"/>
      <c r="U764" s="64"/>
      <c r="V764" s="64"/>
      <c r="W764" s="64"/>
      <c r="X764" s="64"/>
      <c r="Y764" s="64"/>
      <c r="Z764" s="64"/>
      <c r="AA764" s="64"/>
      <c r="AB764" s="64"/>
    </row>
    <row r="765" spans="1:28" ht="12.75" customHeight="1">
      <c r="A765" s="64"/>
      <c r="B765" s="64"/>
      <c r="C765" s="64"/>
      <c r="D765" s="64"/>
      <c r="E765" s="64"/>
      <c r="F765" s="64"/>
      <c r="G765" s="64"/>
      <c r="H765" s="64"/>
      <c r="I765" s="64"/>
      <c r="J765" s="64"/>
      <c r="K765" s="64"/>
      <c r="L765" s="64"/>
      <c r="M765" s="64"/>
      <c r="N765" s="64"/>
      <c r="O765" s="64"/>
      <c r="P765" s="64"/>
      <c r="Q765" s="64"/>
      <c r="R765" s="64"/>
      <c r="S765" s="64"/>
      <c r="T765" s="64"/>
      <c r="U765" s="64"/>
      <c r="V765" s="64"/>
      <c r="W765" s="64"/>
      <c r="X765" s="64"/>
      <c r="Y765" s="64"/>
      <c r="Z765" s="64"/>
      <c r="AA765" s="64"/>
      <c r="AB765" s="64"/>
    </row>
    <row r="766" spans="1:28" ht="12.75" customHeight="1">
      <c r="A766" s="64"/>
      <c r="B766" s="64"/>
      <c r="C766" s="64"/>
      <c r="D766" s="64"/>
      <c r="E766" s="64"/>
      <c r="F766" s="64"/>
      <c r="G766" s="64"/>
      <c r="H766" s="64"/>
      <c r="I766" s="64"/>
      <c r="J766" s="64"/>
      <c r="K766" s="64"/>
      <c r="L766" s="64"/>
      <c r="M766" s="64"/>
      <c r="N766" s="64"/>
      <c r="O766" s="64"/>
      <c r="P766" s="64"/>
      <c r="Q766" s="64"/>
      <c r="R766" s="64"/>
      <c r="S766" s="64"/>
      <c r="T766" s="64"/>
      <c r="U766" s="64"/>
      <c r="V766" s="64"/>
      <c r="W766" s="64"/>
      <c r="X766" s="64"/>
      <c r="Y766" s="64"/>
      <c r="Z766" s="64"/>
      <c r="AA766" s="64"/>
      <c r="AB766" s="64"/>
    </row>
    <row r="767" spans="1:28" ht="12.75" customHeight="1">
      <c r="A767" s="64"/>
      <c r="B767" s="64"/>
      <c r="C767" s="64"/>
      <c r="D767" s="64"/>
      <c r="E767" s="64"/>
      <c r="F767" s="64"/>
      <c r="G767" s="64"/>
      <c r="H767" s="64"/>
      <c r="I767" s="64"/>
      <c r="J767" s="64"/>
      <c r="K767" s="64"/>
      <c r="L767" s="64"/>
      <c r="M767" s="64"/>
      <c r="N767" s="64"/>
      <c r="O767" s="64"/>
      <c r="P767" s="64"/>
      <c r="Q767" s="64"/>
      <c r="R767" s="64"/>
      <c r="S767" s="64"/>
      <c r="T767" s="64"/>
      <c r="U767" s="64"/>
      <c r="V767" s="64"/>
      <c r="W767" s="64"/>
      <c r="X767" s="64"/>
      <c r="Y767" s="64"/>
      <c r="Z767" s="64"/>
      <c r="AA767" s="64"/>
      <c r="AB767" s="64"/>
    </row>
    <row r="768" spans="1:28" ht="12.75" customHeight="1">
      <c r="A768" s="64"/>
      <c r="B768" s="64"/>
      <c r="C768" s="64"/>
      <c r="D768" s="64"/>
      <c r="E768" s="64"/>
      <c r="F768" s="64"/>
      <c r="G768" s="64"/>
      <c r="H768" s="64"/>
      <c r="I768" s="64"/>
      <c r="J768" s="64"/>
      <c r="K768" s="64"/>
      <c r="L768" s="64"/>
      <c r="M768" s="64"/>
      <c r="N768" s="64"/>
      <c r="O768" s="64"/>
      <c r="P768" s="64"/>
      <c r="Q768" s="64"/>
      <c r="R768" s="64"/>
      <c r="S768" s="64"/>
      <c r="T768" s="64"/>
      <c r="U768" s="64"/>
      <c r="V768" s="64"/>
      <c r="W768" s="64"/>
      <c r="X768" s="64"/>
      <c r="Y768" s="64"/>
      <c r="Z768" s="64"/>
      <c r="AA768" s="64"/>
      <c r="AB768" s="64"/>
    </row>
    <row r="769" spans="1:28" ht="12.75" customHeight="1">
      <c r="A769" s="64"/>
      <c r="B769" s="64"/>
      <c r="C769" s="64"/>
      <c r="D769" s="64"/>
      <c r="E769" s="64"/>
      <c r="F769" s="64"/>
      <c r="G769" s="64"/>
      <c r="H769" s="64"/>
      <c r="I769" s="64"/>
      <c r="J769" s="64"/>
      <c r="K769" s="64"/>
      <c r="L769" s="64"/>
      <c r="M769" s="64"/>
      <c r="N769" s="64"/>
      <c r="O769" s="64"/>
      <c r="P769" s="64"/>
      <c r="Q769" s="64"/>
      <c r="R769" s="64"/>
      <c r="S769" s="64"/>
      <c r="T769" s="64"/>
      <c r="U769" s="64"/>
      <c r="V769" s="64"/>
      <c r="W769" s="64"/>
      <c r="X769" s="64"/>
      <c r="Y769" s="64"/>
      <c r="Z769" s="64"/>
      <c r="AA769" s="64"/>
      <c r="AB769" s="64"/>
    </row>
    <row r="770" spans="1:28" ht="12.75" customHeight="1">
      <c r="A770" s="64"/>
      <c r="B770" s="64"/>
      <c r="C770" s="64"/>
      <c r="D770" s="64"/>
      <c r="E770" s="64"/>
      <c r="F770" s="64"/>
      <c r="G770" s="64"/>
      <c r="H770" s="64"/>
      <c r="I770" s="64"/>
      <c r="J770" s="64"/>
      <c r="K770" s="64"/>
      <c r="L770" s="64"/>
      <c r="M770" s="64"/>
      <c r="N770" s="64"/>
      <c r="O770" s="64"/>
      <c r="P770" s="64"/>
      <c r="Q770" s="64"/>
      <c r="R770" s="64"/>
      <c r="S770" s="64"/>
      <c r="T770" s="64"/>
      <c r="U770" s="64"/>
      <c r="V770" s="64"/>
      <c r="W770" s="64"/>
      <c r="X770" s="64"/>
      <c r="Y770" s="64"/>
      <c r="Z770" s="64"/>
      <c r="AA770" s="64"/>
      <c r="AB770" s="64"/>
    </row>
    <row r="771" spans="1:28" ht="12.75" customHeight="1">
      <c r="A771" s="64"/>
      <c r="B771" s="64"/>
      <c r="C771" s="64"/>
      <c r="D771" s="64"/>
      <c r="E771" s="64"/>
      <c r="F771" s="64"/>
      <c r="G771" s="64"/>
      <c r="H771" s="64"/>
      <c r="I771" s="64"/>
      <c r="J771" s="64"/>
      <c r="K771" s="64"/>
      <c r="L771" s="64"/>
      <c r="M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  <c r="X771" s="64"/>
      <c r="Y771" s="64"/>
      <c r="Z771" s="64"/>
      <c r="AA771" s="64"/>
      <c r="AB771" s="64"/>
    </row>
    <row r="772" spans="1:28" ht="12.75" customHeight="1">
      <c r="A772" s="64"/>
      <c r="B772" s="64"/>
      <c r="C772" s="64"/>
      <c r="D772" s="64"/>
      <c r="E772" s="64"/>
      <c r="F772" s="64"/>
      <c r="G772" s="64"/>
      <c r="H772" s="64"/>
      <c r="I772" s="64"/>
      <c r="J772" s="64"/>
      <c r="K772" s="64"/>
      <c r="L772" s="64"/>
      <c r="M772" s="64"/>
      <c r="N772" s="64"/>
      <c r="O772" s="64"/>
      <c r="P772" s="64"/>
      <c r="Q772" s="64"/>
      <c r="R772" s="64"/>
      <c r="S772" s="64"/>
      <c r="T772" s="64"/>
      <c r="U772" s="64"/>
      <c r="V772" s="64"/>
      <c r="W772" s="64"/>
      <c r="X772" s="64"/>
      <c r="Y772" s="64"/>
      <c r="Z772" s="64"/>
      <c r="AA772" s="64"/>
      <c r="AB772" s="64"/>
    </row>
    <row r="773" spans="1:28" ht="12.75" customHeight="1">
      <c r="A773" s="64"/>
      <c r="B773" s="64"/>
      <c r="C773" s="64"/>
      <c r="D773" s="64"/>
      <c r="E773" s="64"/>
      <c r="F773" s="64"/>
      <c r="G773" s="64"/>
      <c r="H773" s="64"/>
      <c r="I773" s="64"/>
      <c r="J773" s="64"/>
      <c r="K773" s="64"/>
      <c r="L773" s="64"/>
      <c r="M773" s="64"/>
      <c r="N773" s="64"/>
      <c r="O773" s="64"/>
      <c r="P773" s="64"/>
      <c r="Q773" s="64"/>
      <c r="R773" s="64"/>
      <c r="S773" s="64"/>
      <c r="T773" s="64"/>
      <c r="U773" s="64"/>
      <c r="V773" s="64"/>
      <c r="W773" s="64"/>
      <c r="X773" s="64"/>
      <c r="Y773" s="64"/>
      <c r="Z773" s="64"/>
      <c r="AA773" s="64"/>
      <c r="AB773" s="64"/>
    </row>
    <row r="774" spans="1:28" ht="12.75" customHeight="1">
      <c r="A774" s="64"/>
      <c r="B774" s="64"/>
      <c r="C774" s="64"/>
      <c r="D774" s="64"/>
      <c r="E774" s="64"/>
      <c r="F774" s="64"/>
      <c r="G774" s="64"/>
      <c r="H774" s="64"/>
      <c r="I774" s="64"/>
      <c r="J774" s="64"/>
      <c r="K774" s="64"/>
      <c r="L774" s="64"/>
      <c r="M774" s="64"/>
      <c r="N774" s="64"/>
      <c r="O774" s="64"/>
      <c r="P774" s="64"/>
      <c r="Q774" s="64"/>
      <c r="R774" s="64"/>
      <c r="S774" s="64"/>
      <c r="T774" s="64"/>
      <c r="U774" s="64"/>
      <c r="V774" s="64"/>
      <c r="W774" s="64"/>
      <c r="X774" s="64"/>
      <c r="Y774" s="64"/>
      <c r="Z774" s="64"/>
      <c r="AA774" s="64"/>
      <c r="AB774" s="64"/>
    </row>
    <row r="775" spans="1:28" ht="12.75" customHeight="1">
      <c r="A775" s="64"/>
      <c r="B775" s="64"/>
      <c r="C775" s="64"/>
      <c r="D775" s="64"/>
      <c r="E775" s="64"/>
      <c r="F775" s="64"/>
      <c r="G775" s="64"/>
      <c r="H775" s="64"/>
      <c r="I775" s="64"/>
      <c r="J775" s="64"/>
      <c r="K775" s="64"/>
      <c r="L775" s="64"/>
      <c r="M775" s="64"/>
      <c r="N775" s="64"/>
      <c r="O775" s="64"/>
      <c r="P775" s="64"/>
      <c r="Q775" s="64"/>
      <c r="R775" s="64"/>
      <c r="S775" s="64"/>
      <c r="T775" s="64"/>
      <c r="U775" s="64"/>
      <c r="V775" s="64"/>
      <c r="W775" s="64"/>
      <c r="X775" s="64"/>
      <c r="Y775" s="64"/>
      <c r="Z775" s="64"/>
      <c r="AA775" s="64"/>
      <c r="AB775" s="64"/>
    </row>
    <row r="776" spans="1:28" ht="12.75" customHeight="1">
      <c r="A776" s="64"/>
      <c r="B776" s="64"/>
      <c r="C776" s="64"/>
      <c r="D776" s="64"/>
      <c r="E776" s="64"/>
      <c r="F776" s="64"/>
      <c r="G776" s="64"/>
      <c r="H776" s="64"/>
      <c r="I776" s="64"/>
      <c r="J776" s="64"/>
      <c r="K776" s="64"/>
      <c r="L776" s="64"/>
      <c r="M776" s="64"/>
      <c r="N776" s="64"/>
      <c r="O776" s="64"/>
      <c r="P776" s="64"/>
      <c r="Q776" s="64"/>
      <c r="R776" s="64"/>
      <c r="S776" s="64"/>
      <c r="T776" s="64"/>
      <c r="U776" s="64"/>
      <c r="V776" s="64"/>
      <c r="W776" s="64"/>
      <c r="X776" s="64"/>
      <c r="Y776" s="64"/>
      <c r="Z776" s="64"/>
      <c r="AA776" s="64"/>
      <c r="AB776" s="64"/>
    </row>
    <row r="777" spans="1:28" ht="12.75" customHeight="1">
      <c r="A777" s="64"/>
      <c r="B777" s="64"/>
      <c r="C777" s="64"/>
      <c r="D777" s="64"/>
      <c r="E777" s="64"/>
      <c r="F777" s="64"/>
      <c r="G777" s="64"/>
      <c r="H777" s="64"/>
      <c r="I777" s="64"/>
      <c r="J777" s="64"/>
      <c r="K777" s="64"/>
      <c r="L777" s="64"/>
      <c r="M777" s="64"/>
      <c r="N777" s="64"/>
      <c r="O777" s="64"/>
      <c r="P777" s="64"/>
      <c r="Q777" s="64"/>
      <c r="R777" s="64"/>
      <c r="S777" s="64"/>
      <c r="T777" s="64"/>
      <c r="U777" s="64"/>
      <c r="V777" s="64"/>
      <c r="W777" s="64"/>
      <c r="X777" s="64"/>
      <c r="Y777" s="64"/>
      <c r="Z777" s="64"/>
      <c r="AA777" s="64"/>
      <c r="AB777" s="64"/>
    </row>
    <row r="778" spans="1:28" ht="12.75" customHeight="1">
      <c r="A778" s="64"/>
      <c r="B778" s="64"/>
      <c r="C778" s="64"/>
      <c r="D778" s="64"/>
      <c r="E778" s="64"/>
      <c r="F778" s="64"/>
      <c r="G778" s="64"/>
      <c r="H778" s="64"/>
      <c r="I778" s="64"/>
      <c r="J778" s="64"/>
      <c r="K778" s="64"/>
      <c r="L778" s="64"/>
      <c r="M778" s="64"/>
      <c r="N778" s="64"/>
      <c r="O778" s="64"/>
      <c r="P778" s="64"/>
      <c r="Q778" s="64"/>
      <c r="R778" s="64"/>
      <c r="S778" s="64"/>
      <c r="T778" s="64"/>
      <c r="U778" s="64"/>
      <c r="V778" s="64"/>
      <c r="W778" s="64"/>
      <c r="X778" s="64"/>
      <c r="Y778" s="64"/>
      <c r="Z778" s="64"/>
      <c r="AA778" s="64"/>
      <c r="AB778" s="64"/>
    </row>
    <row r="779" spans="1:28" ht="12.75" customHeight="1">
      <c r="A779" s="64"/>
      <c r="B779" s="64"/>
      <c r="C779" s="64"/>
      <c r="D779" s="64"/>
      <c r="E779" s="64"/>
      <c r="F779" s="64"/>
      <c r="G779" s="64"/>
      <c r="H779" s="64"/>
      <c r="I779" s="64"/>
      <c r="J779" s="64"/>
      <c r="K779" s="64"/>
      <c r="L779" s="64"/>
      <c r="M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  <c r="X779" s="64"/>
      <c r="Y779" s="64"/>
      <c r="Z779" s="64"/>
      <c r="AA779" s="64"/>
      <c r="AB779" s="64"/>
    </row>
    <row r="780" spans="1:28" ht="12.75" customHeight="1">
      <c r="A780" s="64"/>
      <c r="B780" s="64"/>
      <c r="C780" s="64"/>
      <c r="D780" s="64"/>
      <c r="E780" s="64"/>
      <c r="F780" s="64"/>
      <c r="G780" s="64"/>
      <c r="H780" s="64"/>
      <c r="I780" s="64"/>
      <c r="J780" s="64"/>
      <c r="K780" s="64"/>
      <c r="L780" s="64"/>
      <c r="M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  <c r="X780" s="64"/>
      <c r="Y780" s="64"/>
      <c r="Z780" s="64"/>
      <c r="AA780" s="64"/>
      <c r="AB780" s="64"/>
    </row>
    <row r="781" spans="1:28" ht="12.75" customHeight="1">
      <c r="A781" s="64"/>
      <c r="B781" s="64"/>
      <c r="C781" s="64"/>
      <c r="D781" s="64"/>
      <c r="E781" s="64"/>
      <c r="F781" s="64"/>
      <c r="G781" s="64"/>
      <c r="H781" s="64"/>
      <c r="I781" s="64"/>
      <c r="J781" s="64"/>
      <c r="K781" s="64"/>
      <c r="L781" s="64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  <c r="AA781" s="64"/>
      <c r="AB781" s="64"/>
    </row>
    <row r="782" spans="1:28" ht="12.75" customHeight="1">
      <c r="A782" s="64"/>
      <c r="B782" s="64"/>
      <c r="C782" s="64"/>
      <c r="D782" s="64"/>
      <c r="E782" s="64"/>
      <c r="F782" s="64"/>
      <c r="G782" s="64"/>
      <c r="H782" s="64"/>
      <c r="I782" s="64"/>
      <c r="J782" s="64"/>
      <c r="K782" s="64"/>
      <c r="L782" s="64"/>
      <c r="M782" s="64"/>
      <c r="N782" s="64"/>
      <c r="O782" s="64"/>
      <c r="P782" s="64"/>
      <c r="Q782" s="64"/>
      <c r="R782" s="64"/>
      <c r="S782" s="64"/>
      <c r="T782" s="64"/>
      <c r="U782" s="64"/>
      <c r="V782" s="64"/>
      <c r="W782" s="64"/>
      <c r="X782" s="64"/>
      <c r="Y782" s="64"/>
      <c r="Z782" s="64"/>
      <c r="AA782" s="64"/>
      <c r="AB782" s="64"/>
    </row>
    <row r="783" spans="1:28" ht="12.75" customHeight="1">
      <c r="A783" s="64"/>
      <c r="B783" s="64"/>
      <c r="C783" s="64"/>
      <c r="D783" s="64"/>
      <c r="E783" s="64"/>
      <c r="F783" s="64"/>
      <c r="G783" s="64"/>
      <c r="H783" s="64"/>
      <c r="I783" s="64"/>
      <c r="J783" s="64"/>
      <c r="K783" s="64"/>
      <c r="L783" s="64"/>
      <c r="M783" s="64"/>
      <c r="N783" s="64"/>
      <c r="O783" s="64"/>
      <c r="P783" s="64"/>
      <c r="Q783" s="64"/>
      <c r="R783" s="64"/>
      <c r="S783" s="64"/>
      <c r="T783" s="64"/>
      <c r="U783" s="64"/>
      <c r="V783" s="64"/>
      <c r="W783" s="64"/>
      <c r="X783" s="64"/>
      <c r="Y783" s="64"/>
      <c r="Z783" s="64"/>
      <c r="AA783" s="64"/>
      <c r="AB783" s="64"/>
    </row>
    <row r="784" spans="1:28" ht="12.75" customHeight="1">
      <c r="A784" s="64"/>
      <c r="B784" s="64"/>
      <c r="C784" s="64"/>
      <c r="D784" s="64"/>
      <c r="E784" s="64"/>
      <c r="F784" s="64"/>
      <c r="G784" s="64"/>
      <c r="H784" s="64"/>
      <c r="I784" s="64"/>
      <c r="J784" s="64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64"/>
      <c r="W784" s="64"/>
      <c r="X784" s="64"/>
      <c r="Y784" s="64"/>
      <c r="Z784" s="64"/>
      <c r="AA784" s="64"/>
      <c r="AB784" s="64"/>
    </row>
    <row r="785" spans="1:28" ht="12.75" customHeight="1">
      <c r="A785" s="64"/>
      <c r="B785" s="64"/>
      <c r="C785" s="64"/>
      <c r="D785" s="64"/>
      <c r="E785" s="64"/>
      <c r="F785" s="64"/>
      <c r="G785" s="64"/>
      <c r="H785" s="64"/>
      <c r="I785" s="64"/>
      <c r="J785" s="64"/>
      <c r="K785" s="64"/>
      <c r="L785" s="64"/>
      <c r="M785" s="64"/>
      <c r="N785" s="64"/>
      <c r="O785" s="64"/>
      <c r="P785" s="64"/>
      <c r="Q785" s="64"/>
      <c r="R785" s="64"/>
      <c r="S785" s="64"/>
      <c r="T785" s="64"/>
      <c r="U785" s="64"/>
      <c r="V785" s="64"/>
      <c r="W785" s="64"/>
      <c r="X785" s="64"/>
      <c r="Y785" s="64"/>
      <c r="Z785" s="64"/>
      <c r="AA785" s="64"/>
      <c r="AB785" s="64"/>
    </row>
    <row r="786" spans="1:28" ht="12.75" customHeight="1">
      <c r="A786" s="64"/>
      <c r="B786" s="64"/>
      <c r="C786" s="64"/>
      <c r="D786" s="64"/>
      <c r="E786" s="64"/>
      <c r="F786" s="64"/>
      <c r="G786" s="64"/>
      <c r="H786" s="64"/>
      <c r="I786" s="64"/>
      <c r="J786" s="64"/>
      <c r="K786" s="64"/>
      <c r="L786" s="64"/>
      <c r="M786" s="64"/>
      <c r="N786" s="64"/>
      <c r="O786" s="64"/>
      <c r="P786" s="64"/>
      <c r="Q786" s="64"/>
      <c r="R786" s="64"/>
      <c r="S786" s="64"/>
      <c r="T786" s="64"/>
      <c r="U786" s="64"/>
      <c r="V786" s="64"/>
      <c r="W786" s="64"/>
      <c r="X786" s="64"/>
      <c r="Y786" s="64"/>
      <c r="Z786" s="64"/>
      <c r="AA786" s="64"/>
      <c r="AB786" s="64"/>
    </row>
    <row r="787" spans="1:28" ht="12.75" customHeight="1">
      <c r="A787" s="64"/>
      <c r="B787" s="64"/>
      <c r="C787" s="64"/>
      <c r="D787" s="64"/>
      <c r="E787" s="64"/>
      <c r="F787" s="64"/>
      <c r="G787" s="64"/>
      <c r="H787" s="64"/>
      <c r="I787" s="64"/>
      <c r="J787" s="64"/>
      <c r="K787" s="64"/>
      <c r="L787" s="64"/>
      <c r="M787" s="64"/>
      <c r="N787" s="64"/>
      <c r="O787" s="64"/>
      <c r="P787" s="64"/>
      <c r="Q787" s="64"/>
      <c r="R787" s="64"/>
      <c r="S787" s="64"/>
      <c r="T787" s="64"/>
      <c r="U787" s="64"/>
      <c r="V787" s="64"/>
      <c r="W787" s="64"/>
      <c r="X787" s="64"/>
      <c r="Y787" s="64"/>
      <c r="Z787" s="64"/>
      <c r="AA787" s="64"/>
      <c r="AB787" s="64"/>
    </row>
    <row r="788" spans="1:28" ht="12.75" customHeight="1">
      <c r="A788" s="64"/>
      <c r="B788" s="64"/>
      <c r="C788" s="64"/>
      <c r="D788" s="64"/>
      <c r="E788" s="64"/>
      <c r="F788" s="64"/>
      <c r="G788" s="64"/>
      <c r="H788" s="64"/>
      <c r="I788" s="64"/>
      <c r="J788" s="64"/>
      <c r="K788" s="64"/>
      <c r="L788" s="64"/>
      <c r="M788" s="64"/>
      <c r="N788" s="64"/>
      <c r="O788" s="64"/>
      <c r="P788" s="64"/>
      <c r="Q788" s="64"/>
      <c r="R788" s="64"/>
      <c r="S788" s="64"/>
      <c r="T788" s="64"/>
      <c r="U788" s="64"/>
      <c r="V788" s="64"/>
      <c r="W788" s="64"/>
      <c r="X788" s="64"/>
      <c r="Y788" s="64"/>
      <c r="Z788" s="64"/>
      <c r="AA788" s="64"/>
      <c r="AB788" s="64"/>
    </row>
    <row r="789" spans="1:28" ht="12.75" customHeight="1">
      <c r="A789" s="64"/>
      <c r="B789" s="64"/>
      <c r="C789" s="64"/>
      <c r="D789" s="64"/>
      <c r="E789" s="64"/>
      <c r="F789" s="64"/>
      <c r="G789" s="64"/>
      <c r="H789" s="64"/>
      <c r="I789" s="64"/>
      <c r="J789" s="64"/>
      <c r="K789" s="64"/>
      <c r="L789" s="64"/>
      <c r="M789" s="64"/>
      <c r="N789" s="64"/>
      <c r="O789" s="64"/>
      <c r="P789" s="64"/>
      <c r="Q789" s="64"/>
      <c r="R789" s="64"/>
      <c r="S789" s="64"/>
      <c r="T789" s="64"/>
      <c r="U789" s="64"/>
      <c r="V789" s="64"/>
      <c r="W789" s="64"/>
      <c r="X789" s="64"/>
      <c r="Y789" s="64"/>
      <c r="Z789" s="64"/>
      <c r="AA789" s="64"/>
      <c r="AB789" s="64"/>
    </row>
    <row r="790" spans="1:28" ht="12.75" customHeight="1">
      <c r="A790" s="64"/>
      <c r="B790" s="64"/>
      <c r="C790" s="64"/>
      <c r="D790" s="64"/>
      <c r="E790" s="64"/>
      <c r="F790" s="64"/>
      <c r="G790" s="64"/>
      <c r="H790" s="64"/>
      <c r="I790" s="64"/>
      <c r="J790" s="64"/>
      <c r="K790" s="64"/>
      <c r="L790" s="64"/>
      <c r="M790" s="64"/>
      <c r="N790" s="64"/>
      <c r="O790" s="64"/>
      <c r="P790" s="64"/>
      <c r="Q790" s="64"/>
      <c r="R790" s="64"/>
      <c r="S790" s="64"/>
      <c r="T790" s="64"/>
      <c r="U790" s="64"/>
      <c r="V790" s="64"/>
      <c r="W790" s="64"/>
      <c r="X790" s="64"/>
      <c r="Y790" s="64"/>
      <c r="Z790" s="64"/>
      <c r="AA790" s="64"/>
      <c r="AB790" s="64"/>
    </row>
    <row r="791" spans="1:28" ht="12.75" customHeight="1">
      <c r="A791" s="64"/>
      <c r="B791" s="64"/>
      <c r="C791" s="64"/>
      <c r="D791" s="64"/>
      <c r="E791" s="64"/>
      <c r="F791" s="64"/>
      <c r="G791" s="64"/>
      <c r="H791" s="64"/>
      <c r="I791" s="64"/>
      <c r="J791" s="64"/>
      <c r="K791" s="64"/>
      <c r="L791" s="64"/>
      <c r="M791" s="64"/>
      <c r="N791" s="64"/>
      <c r="O791" s="64"/>
      <c r="P791" s="64"/>
      <c r="Q791" s="64"/>
      <c r="R791" s="64"/>
      <c r="S791" s="64"/>
      <c r="T791" s="64"/>
      <c r="U791" s="64"/>
      <c r="V791" s="64"/>
      <c r="W791" s="64"/>
      <c r="X791" s="64"/>
      <c r="Y791" s="64"/>
      <c r="Z791" s="64"/>
      <c r="AA791" s="64"/>
      <c r="AB791" s="64"/>
    </row>
    <row r="792" spans="1:28" ht="12.75" customHeight="1">
      <c r="A792" s="64"/>
      <c r="B792" s="64"/>
      <c r="C792" s="64"/>
      <c r="D792" s="64"/>
      <c r="E792" s="64"/>
      <c r="F792" s="64"/>
      <c r="G792" s="64"/>
      <c r="H792" s="64"/>
      <c r="I792" s="64"/>
      <c r="J792" s="64"/>
      <c r="K792" s="64"/>
      <c r="L792" s="64"/>
      <c r="M792" s="64"/>
      <c r="N792" s="64"/>
      <c r="O792" s="64"/>
      <c r="P792" s="64"/>
      <c r="Q792" s="64"/>
      <c r="R792" s="64"/>
      <c r="S792" s="64"/>
      <c r="T792" s="64"/>
      <c r="U792" s="64"/>
      <c r="V792" s="64"/>
      <c r="W792" s="64"/>
      <c r="X792" s="64"/>
      <c r="Y792" s="64"/>
      <c r="Z792" s="64"/>
      <c r="AA792" s="64"/>
      <c r="AB792" s="64"/>
    </row>
    <row r="793" spans="1:28" ht="12.75" customHeight="1">
      <c r="A793" s="64"/>
      <c r="B793" s="64"/>
      <c r="C793" s="64"/>
      <c r="D793" s="64"/>
      <c r="E793" s="64"/>
      <c r="F793" s="64"/>
      <c r="G793" s="64"/>
      <c r="H793" s="64"/>
      <c r="I793" s="64"/>
      <c r="J793" s="64"/>
      <c r="K793" s="64"/>
      <c r="L793" s="64"/>
      <c r="M793" s="64"/>
      <c r="N793" s="64"/>
      <c r="O793" s="64"/>
      <c r="P793" s="64"/>
      <c r="Q793" s="64"/>
      <c r="R793" s="64"/>
      <c r="S793" s="64"/>
      <c r="T793" s="64"/>
      <c r="U793" s="64"/>
      <c r="V793" s="64"/>
      <c r="W793" s="64"/>
      <c r="X793" s="64"/>
      <c r="Y793" s="64"/>
      <c r="Z793" s="64"/>
      <c r="AA793" s="64"/>
      <c r="AB793" s="64"/>
    </row>
    <row r="794" spans="1:28" ht="12.75" customHeight="1">
      <c r="A794" s="64"/>
      <c r="B794" s="64"/>
      <c r="C794" s="64"/>
      <c r="D794" s="64"/>
      <c r="E794" s="64"/>
      <c r="F794" s="64"/>
      <c r="G794" s="64"/>
      <c r="H794" s="64"/>
      <c r="I794" s="64"/>
      <c r="J794" s="64"/>
      <c r="K794" s="64"/>
      <c r="L794" s="64"/>
      <c r="M794" s="64"/>
      <c r="N794" s="64"/>
      <c r="O794" s="64"/>
      <c r="P794" s="64"/>
      <c r="Q794" s="64"/>
      <c r="R794" s="64"/>
      <c r="S794" s="64"/>
      <c r="T794" s="64"/>
      <c r="U794" s="64"/>
      <c r="V794" s="64"/>
      <c r="W794" s="64"/>
      <c r="X794" s="64"/>
      <c r="Y794" s="64"/>
      <c r="Z794" s="64"/>
      <c r="AA794" s="64"/>
      <c r="AB794" s="64"/>
    </row>
    <row r="795" spans="1:28" ht="12.75" customHeight="1">
      <c r="A795" s="64"/>
      <c r="B795" s="64"/>
      <c r="C795" s="64"/>
      <c r="D795" s="64"/>
      <c r="E795" s="64"/>
      <c r="F795" s="64"/>
      <c r="G795" s="64"/>
      <c r="H795" s="64"/>
      <c r="I795" s="64"/>
      <c r="J795" s="64"/>
      <c r="K795" s="64"/>
      <c r="L795" s="64"/>
      <c r="M795" s="64"/>
      <c r="N795" s="64"/>
      <c r="O795" s="64"/>
      <c r="P795" s="64"/>
      <c r="Q795" s="64"/>
      <c r="R795" s="64"/>
      <c r="S795" s="64"/>
      <c r="T795" s="64"/>
      <c r="U795" s="64"/>
      <c r="V795" s="64"/>
      <c r="W795" s="64"/>
      <c r="X795" s="64"/>
      <c r="Y795" s="64"/>
      <c r="Z795" s="64"/>
      <c r="AA795" s="64"/>
      <c r="AB795" s="64"/>
    </row>
    <row r="796" spans="1:28" ht="12.75" customHeight="1">
      <c r="A796" s="64"/>
      <c r="B796" s="64"/>
      <c r="C796" s="64"/>
      <c r="D796" s="64"/>
      <c r="E796" s="64"/>
      <c r="F796" s="64"/>
      <c r="G796" s="64"/>
      <c r="H796" s="64"/>
      <c r="I796" s="64"/>
      <c r="J796" s="64"/>
      <c r="K796" s="64"/>
      <c r="L796" s="64"/>
      <c r="M796" s="64"/>
      <c r="N796" s="64"/>
      <c r="O796" s="64"/>
      <c r="P796" s="64"/>
      <c r="Q796" s="64"/>
      <c r="R796" s="64"/>
      <c r="S796" s="64"/>
      <c r="T796" s="64"/>
      <c r="U796" s="64"/>
      <c r="V796" s="64"/>
      <c r="W796" s="64"/>
      <c r="X796" s="64"/>
      <c r="Y796" s="64"/>
      <c r="Z796" s="64"/>
      <c r="AA796" s="64"/>
      <c r="AB796" s="64"/>
    </row>
    <row r="797" spans="1:28" ht="12.75" customHeight="1">
      <c r="A797" s="64"/>
      <c r="B797" s="64"/>
      <c r="C797" s="64"/>
      <c r="D797" s="64"/>
      <c r="E797" s="64"/>
      <c r="F797" s="64"/>
      <c r="G797" s="64"/>
      <c r="H797" s="64"/>
      <c r="I797" s="64"/>
      <c r="J797" s="64"/>
      <c r="K797" s="64"/>
      <c r="L797" s="64"/>
      <c r="M797" s="64"/>
      <c r="N797" s="64"/>
      <c r="O797" s="64"/>
      <c r="P797" s="64"/>
      <c r="Q797" s="64"/>
      <c r="R797" s="64"/>
      <c r="S797" s="64"/>
      <c r="T797" s="64"/>
      <c r="U797" s="64"/>
      <c r="V797" s="64"/>
      <c r="W797" s="64"/>
      <c r="X797" s="64"/>
      <c r="Y797" s="64"/>
      <c r="Z797" s="64"/>
      <c r="AA797" s="64"/>
      <c r="AB797" s="64"/>
    </row>
    <row r="798" spans="1:28" ht="12.75" customHeight="1">
      <c r="A798" s="64"/>
      <c r="B798" s="64"/>
      <c r="C798" s="64"/>
      <c r="D798" s="64"/>
      <c r="E798" s="64"/>
      <c r="F798" s="64"/>
      <c r="G798" s="64"/>
      <c r="H798" s="64"/>
      <c r="I798" s="64"/>
      <c r="J798" s="64"/>
      <c r="K798" s="64"/>
      <c r="L798" s="64"/>
      <c r="M798" s="64"/>
      <c r="N798" s="64"/>
      <c r="O798" s="64"/>
      <c r="P798" s="64"/>
      <c r="Q798" s="64"/>
      <c r="R798" s="64"/>
      <c r="S798" s="64"/>
      <c r="T798" s="64"/>
      <c r="U798" s="64"/>
      <c r="V798" s="64"/>
      <c r="W798" s="64"/>
      <c r="X798" s="64"/>
      <c r="Y798" s="64"/>
      <c r="Z798" s="64"/>
      <c r="AA798" s="64"/>
      <c r="AB798" s="64"/>
    </row>
    <row r="799" spans="1:28" ht="12.75" customHeight="1">
      <c r="A799" s="64"/>
      <c r="B799" s="64"/>
      <c r="C799" s="64"/>
      <c r="D799" s="64"/>
      <c r="E799" s="64"/>
      <c r="F799" s="64"/>
      <c r="G799" s="64"/>
      <c r="H799" s="64"/>
      <c r="I799" s="64"/>
      <c r="J799" s="64"/>
      <c r="K799" s="64"/>
      <c r="L799" s="64"/>
      <c r="M799" s="64"/>
      <c r="N799" s="64"/>
      <c r="O799" s="64"/>
      <c r="P799" s="64"/>
      <c r="Q799" s="64"/>
      <c r="R799" s="64"/>
      <c r="S799" s="64"/>
      <c r="T799" s="64"/>
      <c r="U799" s="64"/>
      <c r="V799" s="64"/>
      <c r="W799" s="64"/>
      <c r="X799" s="64"/>
      <c r="Y799" s="64"/>
      <c r="Z799" s="64"/>
      <c r="AA799" s="64"/>
      <c r="AB799" s="64"/>
    </row>
    <row r="800" spans="1:28" ht="12.75" customHeight="1">
      <c r="A800" s="64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  <c r="N800" s="64"/>
      <c r="O800" s="64"/>
      <c r="P800" s="64"/>
      <c r="Q800" s="64"/>
      <c r="R800" s="64"/>
      <c r="S800" s="64"/>
      <c r="T800" s="64"/>
      <c r="U800" s="64"/>
      <c r="V800" s="64"/>
      <c r="W800" s="64"/>
      <c r="X800" s="64"/>
      <c r="Y800" s="64"/>
      <c r="Z800" s="64"/>
      <c r="AA800" s="64"/>
      <c r="AB800" s="64"/>
    </row>
    <row r="801" spans="1:28" ht="12.75" customHeight="1">
      <c r="A801" s="64"/>
      <c r="B801" s="64"/>
      <c r="C801" s="64"/>
      <c r="D801" s="64"/>
      <c r="E801" s="64"/>
      <c r="F801" s="64"/>
      <c r="G801" s="64"/>
      <c r="H801" s="64"/>
      <c r="I801" s="64"/>
      <c r="J801" s="64"/>
      <c r="K801" s="64"/>
      <c r="L801" s="64"/>
      <c r="M801" s="64"/>
      <c r="N801" s="64"/>
      <c r="O801" s="64"/>
      <c r="P801" s="64"/>
      <c r="Q801" s="64"/>
      <c r="R801" s="64"/>
      <c r="S801" s="64"/>
      <c r="T801" s="64"/>
      <c r="U801" s="64"/>
      <c r="V801" s="64"/>
      <c r="W801" s="64"/>
      <c r="X801" s="64"/>
      <c r="Y801" s="64"/>
      <c r="Z801" s="64"/>
      <c r="AA801" s="64"/>
      <c r="AB801" s="64"/>
    </row>
    <row r="802" spans="1:28" ht="12.75" customHeight="1">
      <c r="A802" s="64"/>
      <c r="B802" s="64"/>
      <c r="C802" s="64"/>
      <c r="D802" s="64"/>
      <c r="E802" s="64"/>
      <c r="F802" s="64"/>
      <c r="G802" s="64"/>
      <c r="H802" s="64"/>
      <c r="I802" s="64"/>
      <c r="J802" s="64"/>
      <c r="K802" s="64"/>
      <c r="L802" s="64"/>
      <c r="M802" s="64"/>
      <c r="N802" s="64"/>
      <c r="O802" s="64"/>
      <c r="P802" s="64"/>
      <c r="Q802" s="64"/>
      <c r="R802" s="64"/>
      <c r="S802" s="64"/>
      <c r="T802" s="64"/>
      <c r="U802" s="64"/>
      <c r="V802" s="64"/>
      <c r="W802" s="64"/>
      <c r="X802" s="64"/>
      <c r="Y802" s="64"/>
      <c r="Z802" s="64"/>
      <c r="AA802" s="64"/>
      <c r="AB802" s="64"/>
    </row>
    <row r="803" spans="1:28" ht="12.75" customHeight="1">
      <c r="A803" s="64"/>
      <c r="B803" s="64"/>
      <c r="C803" s="64"/>
      <c r="D803" s="64"/>
      <c r="E803" s="64"/>
      <c r="F803" s="64"/>
      <c r="G803" s="64"/>
      <c r="H803" s="64"/>
      <c r="I803" s="64"/>
      <c r="J803" s="64"/>
      <c r="K803" s="64"/>
      <c r="L803" s="64"/>
      <c r="M803" s="64"/>
      <c r="N803" s="64"/>
      <c r="O803" s="64"/>
      <c r="P803" s="64"/>
      <c r="Q803" s="64"/>
      <c r="R803" s="64"/>
      <c r="S803" s="64"/>
      <c r="T803" s="64"/>
      <c r="U803" s="64"/>
      <c r="V803" s="64"/>
      <c r="W803" s="64"/>
      <c r="X803" s="64"/>
      <c r="Y803" s="64"/>
      <c r="Z803" s="64"/>
      <c r="AA803" s="64"/>
      <c r="AB803" s="64"/>
    </row>
    <row r="804" spans="1:28" ht="12.75" customHeight="1">
      <c r="A804" s="64"/>
      <c r="B804" s="64"/>
      <c r="C804" s="64"/>
      <c r="D804" s="64"/>
      <c r="E804" s="64"/>
      <c r="F804" s="64"/>
      <c r="G804" s="64"/>
      <c r="H804" s="64"/>
      <c r="I804" s="64"/>
      <c r="J804" s="64"/>
      <c r="K804" s="64"/>
      <c r="L804" s="64"/>
      <c r="M804" s="64"/>
      <c r="N804" s="64"/>
      <c r="O804" s="64"/>
      <c r="P804" s="64"/>
      <c r="Q804" s="64"/>
      <c r="R804" s="64"/>
      <c r="S804" s="64"/>
      <c r="T804" s="64"/>
      <c r="U804" s="64"/>
      <c r="V804" s="64"/>
      <c r="W804" s="64"/>
      <c r="X804" s="64"/>
      <c r="Y804" s="64"/>
      <c r="Z804" s="64"/>
      <c r="AA804" s="64"/>
      <c r="AB804" s="64"/>
    </row>
    <row r="805" spans="1:28" ht="12.75" customHeight="1">
      <c r="A805" s="64"/>
      <c r="B805" s="64"/>
      <c r="C805" s="64"/>
      <c r="D805" s="64"/>
      <c r="E805" s="64"/>
      <c r="F805" s="64"/>
      <c r="G805" s="64"/>
      <c r="H805" s="64"/>
      <c r="I805" s="64"/>
      <c r="J805" s="64"/>
      <c r="K805" s="64"/>
      <c r="L805" s="64"/>
      <c r="M805" s="64"/>
      <c r="N805" s="64"/>
      <c r="O805" s="64"/>
      <c r="P805" s="64"/>
      <c r="Q805" s="64"/>
      <c r="R805" s="64"/>
      <c r="S805" s="64"/>
      <c r="T805" s="64"/>
      <c r="U805" s="64"/>
      <c r="V805" s="64"/>
      <c r="W805" s="64"/>
      <c r="X805" s="64"/>
      <c r="Y805" s="64"/>
      <c r="Z805" s="64"/>
      <c r="AA805" s="64"/>
      <c r="AB805" s="64"/>
    </row>
    <row r="806" spans="1:28" ht="12.75" customHeight="1">
      <c r="A806" s="64"/>
      <c r="B806" s="64"/>
      <c r="C806" s="64"/>
      <c r="D806" s="64"/>
      <c r="E806" s="64"/>
      <c r="F806" s="64"/>
      <c r="G806" s="64"/>
      <c r="H806" s="64"/>
      <c r="I806" s="64"/>
      <c r="J806" s="64"/>
      <c r="K806" s="64"/>
      <c r="L806" s="64"/>
      <c r="M806" s="64"/>
      <c r="N806" s="64"/>
      <c r="O806" s="64"/>
      <c r="P806" s="64"/>
      <c r="Q806" s="64"/>
      <c r="R806" s="64"/>
      <c r="S806" s="64"/>
      <c r="T806" s="64"/>
      <c r="U806" s="64"/>
      <c r="V806" s="64"/>
      <c r="W806" s="64"/>
      <c r="X806" s="64"/>
      <c r="Y806" s="64"/>
      <c r="Z806" s="64"/>
      <c r="AA806" s="64"/>
      <c r="AB806" s="64"/>
    </row>
    <row r="807" spans="1:28" ht="12.75" customHeight="1">
      <c r="A807" s="64"/>
      <c r="B807" s="64"/>
      <c r="C807" s="64"/>
      <c r="D807" s="64"/>
      <c r="E807" s="64"/>
      <c r="F807" s="64"/>
      <c r="G807" s="64"/>
      <c r="H807" s="64"/>
      <c r="I807" s="64"/>
      <c r="J807" s="64"/>
      <c r="K807" s="64"/>
      <c r="L807" s="64"/>
      <c r="M807" s="64"/>
      <c r="N807" s="64"/>
      <c r="O807" s="64"/>
      <c r="P807" s="64"/>
      <c r="Q807" s="64"/>
      <c r="R807" s="64"/>
      <c r="S807" s="64"/>
      <c r="T807" s="64"/>
      <c r="U807" s="64"/>
      <c r="V807" s="64"/>
      <c r="W807" s="64"/>
      <c r="X807" s="64"/>
      <c r="Y807" s="64"/>
      <c r="Z807" s="64"/>
      <c r="AA807" s="64"/>
      <c r="AB807" s="64"/>
    </row>
    <row r="808" spans="1:28" ht="12.75" customHeight="1">
      <c r="A808" s="64"/>
      <c r="B808" s="64"/>
      <c r="C808" s="64"/>
      <c r="D808" s="64"/>
      <c r="E808" s="64"/>
      <c r="F808" s="64"/>
      <c r="G808" s="64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64"/>
      <c r="S808" s="64"/>
      <c r="T808" s="64"/>
      <c r="U808" s="64"/>
      <c r="V808" s="64"/>
      <c r="W808" s="64"/>
      <c r="X808" s="64"/>
      <c r="Y808" s="64"/>
      <c r="Z808" s="64"/>
      <c r="AA808" s="64"/>
      <c r="AB808" s="64"/>
    </row>
    <row r="809" spans="1:28" ht="12.75" customHeight="1">
      <c r="A809" s="64"/>
      <c r="B809" s="64"/>
      <c r="C809" s="64"/>
      <c r="D809" s="64"/>
      <c r="E809" s="64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64"/>
      <c r="S809" s="64"/>
      <c r="T809" s="64"/>
      <c r="U809" s="64"/>
      <c r="V809" s="64"/>
      <c r="W809" s="64"/>
      <c r="X809" s="64"/>
      <c r="Y809" s="64"/>
      <c r="Z809" s="64"/>
      <c r="AA809" s="64"/>
      <c r="AB809" s="64"/>
    </row>
    <row r="810" spans="1:28" ht="12.75" customHeight="1">
      <c r="A810" s="64"/>
      <c r="B810" s="64"/>
      <c r="C810" s="64"/>
      <c r="D810" s="64"/>
      <c r="E810" s="64"/>
      <c r="F810" s="64"/>
      <c r="G810" s="64"/>
      <c r="H810" s="64"/>
      <c r="I810" s="64"/>
      <c r="J810" s="64"/>
      <c r="K810" s="64"/>
      <c r="L810" s="64"/>
      <c r="M810" s="64"/>
      <c r="N810" s="64"/>
      <c r="O810" s="64"/>
      <c r="P810" s="64"/>
      <c r="Q810" s="64"/>
      <c r="R810" s="64"/>
      <c r="S810" s="64"/>
      <c r="T810" s="64"/>
      <c r="U810" s="64"/>
      <c r="V810" s="64"/>
      <c r="W810" s="64"/>
      <c r="X810" s="64"/>
      <c r="Y810" s="64"/>
      <c r="Z810" s="64"/>
      <c r="AA810" s="64"/>
      <c r="AB810" s="64"/>
    </row>
    <row r="811" spans="1:28" ht="12.75" customHeight="1">
      <c r="A811" s="64"/>
      <c r="B811" s="64"/>
      <c r="C811" s="64"/>
      <c r="D811" s="64"/>
      <c r="E811" s="64"/>
      <c r="F811" s="64"/>
      <c r="G811" s="64"/>
      <c r="H811" s="64"/>
      <c r="I811" s="64"/>
      <c r="J811" s="64"/>
      <c r="K811" s="64"/>
      <c r="L811" s="64"/>
      <c r="M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  <c r="X811" s="64"/>
      <c r="Y811" s="64"/>
      <c r="Z811" s="64"/>
      <c r="AA811" s="64"/>
      <c r="AB811" s="64"/>
    </row>
    <row r="812" spans="1:28" ht="12.75" customHeight="1">
      <c r="A812" s="64"/>
      <c r="B812" s="64"/>
      <c r="C812" s="64"/>
      <c r="D812" s="64"/>
      <c r="E812" s="64"/>
      <c r="F812" s="64"/>
      <c r="G812" s="64"/>
      <c r="H812" s="64"/>
      <c r="I812" s="64"/>
      <c r="J812" s="64"/>
      <c r="K812" s="64"/>
      <c r="L812" s="64"/>
      <c r="M812" s="64"/>
      <c r="N812" s="64"/>
      <c r="O812" s="64"/>
      <c r="P812" s="64"/>
      <c r="Q812" s="64"/>
      <c r="R812" s="64"/>
      <c r="S812" s="64"/>
      <c r="T812" s="64"/>
      <c r="U812" s="64"/>
      <c r="V812" s="64"/>
      <c r="W812" s="64"/>
      <c r="X812" s="64"/>
      <c r="Y812" s="64"/>
      <c r="Z812" s="64"/>
      <c r="AA812" s="64"/>
      <c r="AB812" s="64"/>
    </row>
    <row r="813" spans="1:28" ht="12.75" customHeight="1">
      <c r="A813" s="64"/>
      <c r="B813" s="64"/>
      <c r="C813" s="64"/>
      <c r="D813" s="64"/>
      <c r="E813" s="64"/>
      <c r="F813" s="64"/>
      <c r="G813" s="64"/>
      <c r="H813" s="64"/>
      <c r="I813" s="64"/>
      <c r="J813" s="64"/>
      <c r="K813" s="64"/>
      <c r="L813" s="64"/>
      <c r="M813" s="64"/>
      <c r="N813" s="64"/>
      <c r="O813" s="64"/>
      <c r="P813" s="64"/>
      <c r="Q813" s="64"/>
      <c r="R813" s="64"/>
      <c r="S813" s="64"/>
      <c r="T813" s="64"/>
      <c r="U813" s="64"/>
      <c r="V813" s="64"/>
      <c r="W813" s="64"/>
      <c r="X813" s="64"/>
      <c r="Y813" s="64"/>
      <c r="Z813" s="64"/>
      <c r="AA813" s="64"/>
      <c r="AB813" s="64"/>
    </row>
    <row r="814" spans="1:28" ht="12.75" customHeight="1">
      <c r="A814" s="64"/>
      <c r="B814" s="64"/>
      <c r="C814" s="64"/>
      <c r="D814" s="64"/>
      <c r="E814" s="64"/>
      <c r="F814" s="64"/>
      <c r="G814" s="64"/>
      <c r="H814" s="64"/>
      <c r="I814" s="64"/>
      <c r="J814" s="64"/>
      <c r="K814" s="64"/>
      <c r="L814" s="64"/>
      <c r="M814" s="64"/>
      <c r="N814" s="64"/>
      <c r="O814" s="64"/>
      <c r="P814" s="64"/>
      <c r="Q814" s="64"/>
      <c r="R814" s="64"/>
      <c r="S814" s="64"/>
      <c r="T814" s="64"/>
      <c r="U814" s="64"/>
      <c r="V814" s="64"/>
      <c r="W814" s="64"/>
      <c r="X814" s="64"/>
      <c r="Y814" s="64"/>
      <c r="Z814" s="64"/>
      <c r="AA814" s="64"/>
      <c r="AB814" s="64"/>
    </row>
    <row r="815" spans="1:28" ht="12.75" customHeight="1">
      <c r="A815" s="64"/>
      <c r="B815" s="64"/>
      <c r="C815" s="64"/>
      <c r="D815" s="64"/>
      <c r="E815" s="64"/>
      <c r="F815" s="64"/>
      <c r="G815" s="64"/>
      <c r="H815" s="64"/>
      <c r="I815" s="64"/>
      <c r="J815" s="64"/>
      <c r="K815" s="64"/>
      <c r="L815" s="64"/>
      <c r="M815" s="64"/>
      <c r="N815" s="64"/>
      <c r="O815" s="64"/>
      <c r="P815" s="64"/>
      <c r="Q815" s="64"/>
      <c r="R815" s="64"/>
      <c r="S815" s="64"/>
      <c r="T815" s="64"/>
      <c r="U815" s="64"/>
      <c r="V815" s="64"/>
      <c r="W815" s="64"/>
      <c r="X815" s="64"/>
      <c r="Y815" s="64"/>
      <c r="Z815" s="64"/>
      <c r="AA815" s="64"/>
      <c r="AB815" s="64"/>
    </row>
    <row r="816" spans="1:28" ht="12.75" customHeight="1">
      <c r="A816" s="64"/>
      <c r="B816" s="64"/>
      <c r="C816" s="64"/>
      <c r="D816" s="64"/>
      <c r="E816" s="64"/>
      <c r="F816" s="64"/>
      <c r="G816" s="64"/>
      <c r="H816" s="64"/>
      <c r="I816" s="64"/>
      <c r="J816" s="64"/>
      <c r="K816" s="64"/>
      <c r="L816" s="64"/>
      <c r="M816" s="64"/>
      <c r="N816" s="64"/>
      <c r="O816" s="64"/>
      <c r="P816" s="64"/>
      <c r="Q816" s="64"/>
      <c r="R816" s="64"/>
      <c r="S816" s="64"/>
      <c r="T816" s="64"/>
      <c r="U816" s="64"/>
      <c r="V816" s="64"/>
      <c r="W816" s="64"/>
      <c r="X816" s="64"/>
      <c r="Y816" s="64"/>
      <c r="Z816" s="64"/>
      <c r="AA816" s="64"/>
      <c r="AB816" s="64"/>
    </row>
    <row r="817" spans="1:28" ht="12.75" customHeight="1">
      <c r="A817" s="64"/>
      <c r="B817" s="64"/>
      <c r="C817" s="64"/>
      <c r="D817" s="64"/>
      <c r="E817" s="64"/>
      <c r="F817" s="64"/>
      <c r="G817" s="64"/>
      <c r="H817" s="64"/>
      <c r="I817" s="64"/>
      <c r="J817" s="64"/>
      <c r="K817" s="64"/>
      <c r="L817" s="64"/>
      <c r="M817" s="64"/>
      <c r="N817" s="64"/>
      <c r="O817" s="64"/>
      <c r="P817" s="64"/>
      <c r="Q817" s="64"/>
      <c r="R817" s="64"/>
      <c r="S817" s="64"/>
      <c r="T817" s="64"/>
      <c r="U817" s="64"/>
      <c r="V817" s="64"/>
      <c r="W817" s="64"/>
      <c r="X817" s="64"/>
      <c r="Y817" s="64"/>
      <c r="Z817" s="64"/>
      <c r="AA817" s="64"/>
      <c r="AB817" s="64"/>
    </row>
    <row r="818" spans="1:28" ht="12.75" customHeight="1">
      <c r="A818" s="64"/>
      <c r="B818" s="64"/>
      <c r="C818" s="64"/>
      <c r="D818" s="64"/>
      <c r="E818" s="64"/>
      <c r="F818" s="64"/>
      <c r="G818" s="64"/>
      <c r="H818" s="64"/>
      <c r="I818" s="64"/>
      <c r="J818" s="64"/>
      <c r="K818" s="64"/>
      <c r="L818" s="64"/>
      <c r="M818" s="64"/>
      <c r="N818" s="64"/>
      <c r="O818" s="64"/>
      <c r="P818" s="64"/>
      <c r="Q818" s="64"/>
      <c r="R818" s="64"/>
      <c r="S818" s="64"/>
      <c r="T818" s="64"/>
      <c r="U818" s="64"/>
      <c r="V818" s="64"/>
      <c r="W818" s="64"/>
      <c r="X818" s="64"/>
      <c r="Y818" s="64"/>
      <c r="Z818" s="64"/>
      <c r="AA818" s="64"/>
      <c r="AB818" s="64"/>
    </row>
    <row r="819" spans="1:28" ht="12.75" customHeight="1">
      <c r="A819" s="64"/>
      <c r="B819" s="64"/>
      <c r="C819" s="64"/>
      <c r="D819" s="64"/>
      <c r="E819" s="64"/>
      <c r="F819" s="64"/>
      <c r="G819" s="64"/>
      <c r="H819" s="64"/>
      <c r="I819" s="64"/>
      <c r="J819" s="64"/>
      <c r="K819" s="64"/>
      <c r="L819" s="64"/>
      <c r="M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  <c r="X819" s="64"/>
      <c r="Y819" s="64"/>
      <c r="Z819" s="64"/>
      <c r="AA819" s="64"/>
      <c r="AB819" s="64"/>
    </row>
    <row r="820" spans="1:28" ht="12.75" customHeight="1">
      <c r="A820" s="64"/>
      <c r="B820" s="64"/>
      <c r="C820" s="64"/>
      <c r="D820" s="64"/>
      <c r="E820" s="64"/>
      <c r="F820" s="64"/>
      <c r="G820" s="64"/>
      <c r="H820" s="64"/>
      <c r="I820" s="64"/>
      <c r="J820" s="64"/>
      <c r="K820" s="64"/>
      <c r="L820" s="64"/>
      <c r="M820" s="64"/>
      <c r="N820" s="64"/>
      <c r="O820" s="64"/>
      <c r="P820" s="64"/>
      <c r="Q820" s="64"/>
      <c r="R820" s="64"/>
      <c r="S820" s="64"/>
      <c r="T820" s="64"/>
      <c r="U820" s="64"/>
      <c r="V820" s="64"/>
      <c r="W820" s="64"/>
      <c r="X820" s="64"/>
      <c r="Y820" s="64"/>
      <c r="Z820" s="64"/>
      <c r="AA820" s="64"/>
      <c r="AB820" s="64"/>
    </row>
    <row r="821" spans="1:28" ht="12.75" customHeight="1">
      <c r="A821" s="64"/>
      <c r="B821" s="64"/>
      <c r="C821" s="64"/>
      <c r="D821" s="64"/>
      <c r="E821" s="64"/>
      <c r="F821" s="64"/>
      <c r="G821" s="64"/>
      <c r="H821" s="64"/>
      <c r="I821" s="64"/>
      <c r="J821" s="64"/>
      <c r="K821" s="64"/>
      <c r="L821" s="64"/>
      <c r="M821" s="64"/>
      <c r="N821" s="64"/>
      <c r="O821" s="64"/>
      <c r="P821" s="64"/>
      <c r="Q821" s="64"/>
      <c r="R821" s="64"/>
      <c r="S821" s="64"/>
      <c r="T821" s="64"/>
      <c r="U821" s="64"/>
      <c r="V821" s="64"/>
      <c r="W821" s="64"/>
      <c r="X821" s="64"/>
      <c r="Y821" s="64"/>
      <c r="Z821" s="64"/>
      <c r="AA821" s="64"/>
      <c r="AB821" s="64"/>
    </row>
    <row r="822" spans="1:28" ht="12.75" customHeight="1">
      <c r="A822" s="64"/>
      <c r="B822" s="64"/>
      <c r="C822" s="64"/>
      <c r="D822" s="64"/>
      <c r="E822" s="64"/>
      <c r="F822" s="64"/>
      <c r="G822" s="64"/>
      <c r="H822" s="64"/>
      <c r="I822" s="64"/>
      <c r="J822" s="64"/>
      <c r="K822" s="64"/>
      <c r="L822" s="64"/>
      <c r="M822" s="64"/>
      <c r="N822" s="64"/>
      <c r="O822" s="64"/>
      <c r="P822" s="64"/>
      <c r="Q822" s="64"/>
      <c r="R822" s="64"/>
      <c r="S822" s="64"/>
      <c r="T822" s="64"/>
      <c r="U822" s="64"/>
      <c r="V822" s="64"/>
      <c r="W822" s="64"/>
      <c r="X822" s="64"/>
      <c r="Y822" s="64"/>
      <c r="Z822" s="64"/>
      <c r="AA822" s="64"/>
      <c r="AB822" s="64"/>
    </row>
    <row r="823" spans="1:28" ht="12.75" customHeight="1">
      <c r="A823" s="64"/>
      <c r="B823" s="64"/>
      <c r="C823" s="64"/>
      <c r="D823" s="64"/>
      <c r="E823" s="64"/>
      <c r="F823" s="64"/>
      <c r="G823" s="64"/>
      <c r="H823" s="64"/>
      <c r="I823" s="64"/>
      <c r="J823" s="64"/>
      <c r="K823" s="64"/>
      <c r="L823" s="64"/>
      <c r="M823" s="64"/>
      <c r="N823" s="64"/>
      <c r="O823" s="64"/>
      <c r="P823" s="64"/>
      <c r="Q823" s="64"/>
      <c r="R823" s="64"/>
      <c r="S823" s="64"/>
      <c r="T823" s="64"/>
      <c r="U823" s="64"/>
      <c r="V823" s="64"/>
      <c r="W823" s="64"/>
      <c r="X823" s="64"/>
      <c r="Y823" s="64"/>
      <c r="Z823" s="64"/>
      <c r="AA823" s="64"/>
      <c r="AB823" s="64"/>
    </row>
    <row r="824" spans="1:28" ht="12.75" customHeight="1">
      <c r="A824" s="64"/>
      <c r="B824" s="64"/>
      <c r="C824" s="64"/>
      <c r="D824" s="64"/>
      <c r="E824" s="64"/>
      <c r="F824" s="64"/>
      <c r="G824" s="64"/>
      <c r="H824" s="64"/>
      <c r="I824" s="64"/>
      <c r="J824" s="64"/>
      <c r="K824" s="64"/>
      <c r="L824" s="64"/>
      <c r="M824" s="64"/>
      <c r="N824" s="64"/>
      <c r="O824" s="64"/>
      <c r="P824" s="64"/>
      <c r="Q824" s="64"/>
      <c r="R824" s="64"/>
      <c r="S824" s="64"/>
      <c r="T824" s="64"/>
      <c r="U824" s="64"/>
      <c r="V824" s="64"/>
      <c r="W824" s="64"/>
      <c r="X824" s="64"/>
      <c r="Y824" s="64"/>
      <c r="Z824" s="64"/>
      <c r="AA824" s="64"/>
      <c r="AB824" s="64"/>
    </row>
    <row r="825" spans="1:28" ht="12.75" customHeight="1">
      <c r="A825" s="64"/>
      <c r="B825" s="64"/>
      <c r="C825" s="64"/>
      <c r="D825" s="64"/>
      <c r="E825" s="64"/>
      <c r="F825" s="64"/>
      <c r="G825" s="64"/>
      <c r="H825" s="64"/>
      <c r="I825" s="64"/>
      <c r="J825" s="64"/>
      <c r="K825" s="64"/>
      <c r="L825" s="64"/>
      <c r="M825" s="64"/>
      <c r="N825" s="64"/>
      <c r="O825" s="64"/>
      <c r="P825" s="64"/>
      <c r="Q825" s="64"/>
      <c r="R825" s="64"/>
      <c r="S825" s="64"/>
      <c r="T825" s="64"/>
      <c r="U825" s="64"/>
      <c r="V825" s="64"/>
      <c r="W825" s="64"/>
      <c r="X825" s="64"/>
      <c r="Y825" s="64"/>
      <c r="Z825" s="64"/>
      <c r="AA825" s="64"/>
      <c r="AB825" s="64"/>
    </row>
    <row r="826" spans="1:28" ht="12.75" customHeight="1">
      <c r="A826" s="64"/>
      <c r="B826" s="64"/>
      <c r="C826" s="64"/>
      <c r="D826" s="64"/>
      <c r="E826" s="64"/>
      <c r="F826" s="64"/>
      <c r="G826" s="64"/>
      <c r="H826" s="64"/>
      <c r="I826" s="64"/>
      <c r="J826" s="64"/>
      <c r="K826" s="64"/>
      <c r="L826" s="64"/>
      <c r="M826" s="64"/>
      <c r="N826" s="64"/>
      <c r="O826" s="64"/>
      <c r="P826" s="64"/>
      <c r="Q826" s="64"/>
      <c r="R826" s="64"/>
      <c r="S826" s="64"/>
      <c r="T826" s="64"/>
      <c r="U826" s="64"/>
      <c r="V826" s="64"/>
      <c r="W826" s="64"/>
      <c r="X826" s="64"/>
      <c r="Y826" s="64"/>
      <c r="Z826" s="64"/>
      <c r="AA826" s="64"/>
      <c r="AB826" s="64"/>
    </row>
    <row r="827" spans="1:28" ht="12.75" customHeight="1">
      <c r="A827" s="64"/>
      <c r="B827" s="64"/>
      <c r="C827" s="64"/>
      <c r="D827" s="64"/>
      <c r="E827" s="64"/>
      <c r="F827" s="64"/>
      <c r="G827" s="64"/>
      <c r="H827" s="64"/>
      <c r="I827" s="64"/>
      <c r="J827" s="64"/>
      <c r="K827" s="64"/>
      <c r="L827" s="64"/>
      <c r="M827" s="64"/>
      <c r="N827" s="64"/>
      <c r="O827" s="64"/>
      <c r="P827" s="64"/>
      <c r="Q827" s="64"/>
      <c r="R827" s="64"/>
      <c r="S827" s="64"/>
      <c r="T827" s="64"/>
      <c r="U827" s="64"/>
      <c r="V827" s="64"/>
      <c r="W827" s="64"/>
      <c r="X827" s="64"/>
      <c r="Y827" s="64"/>
      <c r="Z827" s="64"/>
      <c r="AA827" s="64"/>
      <c r="AB827" s="64"/>
    </row>
    <row r="828" spans="1:28" ht="12.75" customHeight="1">
      <c r="A828" s="64"/>
      <c r="B828" s="64"/>
      <c r="C828" s="64"/>
      <c r="D828" s="64"/>
      <c r="E828" s="64"/>
      <c r="F828" s="64"/>
      <c r="G828" s="64"/>
      <c r="H828" s="64"/>
      <c r="I828" s="64"/>
      <c r="J828" s="64"/>
      <c r="K828" s="64"/>
      <c r="L828" s="64"/>
      <c r="M828" s="64"/>
      <c r="N828" s="64"/>
      <c r="O828" s="64"/>
      <c r="P828" s="64"/>
      <c r="Q828" s="64"/>
      <c r="R828" s="64"/>
      <c r="S828" s="64"/>
      <c r="T828" s="64"/>
      <c r="U828" s="64"/>
      <c r="V828" s="64"/>
      <c r="W828" s="64"/>
      <c r="X828" s="64"/>
      <c r="Y828" s="64"/>
      <c r="Z828" s="64"/>
      <c r="AA828" s="64"/>
      <c r="AB828" s="64"/>
    </row>
    <row r="829" spans="1:28" ht="12.75" customHeight="1">
      <c r="A829" s="64"/>
      <c r="B829" s="64"/>
      <c r="C829" s="64"/>
      <c r="D829" s="64"/>
      <c r="E829" s="64"/>
      <c r="F829" s="64"/>
      <c r="G829" s="64"/>
      <c r="H829" s="64"/>
      <c r="I829" s="64"/>
      <c r="J829" s="64"/>
      <c r="K829" s="64"/>
      <c r="L829" s="64"/>
      <c r="M829" s="64"/>
      <c r="N829" s="64"/>
      <c r="O829" s="64"/>
      <c r="P829" s="64"/>
      <c r="Q829" s="64"/>
      <c r="R829" s="64"/>
      <c r="S829" s="64"/>
      <c r="T829" s="64"/>
      <c r="U829" s="64"/>
      <c r="V829" s="64"/>
      <c r="W829" s="64"/>
      <c r="X829" s="64"/>
      <c r="Y829" s="64"/>
      <c r="Z829" s="64"/>
      <c r="AA829" s="64"/>
      <c r="AB829" s="64"/>
    </row>
    <row r="830" spans="1:28" ht="12.75" customHeight="1">
      <c r="A830" s="64"/>
      <c r="B830" s="64"/>
      <c r="C830" s="64"/>
      <c r="D830" s="64"/>
      <c r="E830" s="64"/>
      <c r="F830" s="64"/>
      <c r="G830" s="64"/>
      <c r="H830" s="64"/>
      <c r="I830" s="64"/>
      <c r="J830" s="64"/>
      <c r="K830" s="64"/>
      <c r="L830" s="64"/>
      <c r="M830" s="64"/>
      <c r="N830" s="64"/>
      <c r="O830" s="64"/>
      <c r="P830" s="64"/>
      <c r="Q830" s="64"/>
      <c r="R830" s="64"/>
      <c r="S830" s="64"/>
      <c r="T830" s="64"/>
      <c r="U830" s="64"/>
      <c r="V830" s="64"/>
      <c r="W830" s="64"/>
      <c r="X830" s="64"/>
      <c r="Y830" s="64"/>
      <c r="Z830" s="64"/>
      <c r="AA830" s="64"/>
      <c r="AB830" s="64"/>
    </row>
    <row r="831" spans="1:28" ht="12.75" customHeight="1">
      <c r="A831" s="64"/>
      <c r="B831" s="64"/>
      <c r="C831" s="64"/>
      <c r="D831" s="64"/>
      <c r="E831" s="64"/>
      <c r="F831" s="64"/>
      <c r="G831" s="64"/>
      <c r="H831" s="64"/>
      <c r="I831" s="64"/>
      <c r="J831" s="64"/>
      <c r="K831" s="64"/>
      <c r="L831" s="64"/>
      <c r="M831" s="64"/>
      <c r="N831" s="64"/>
      <c r="O831" s="64"/>
      <c r="P831" s="64"/>
      <c r="Q831" s="64"/>
      <c r="R831" s="64"/>
      <c r="S831" s="64"/>
      <c r="T831" s="64"/>
      <c r="U831" s="64"/>
      <c r="V831" s="64"/>
      <c r="W831" s="64"/>
      <c r="X831" s="64"/>
      <c r="Y831" s="64"/>
      <c r="Z831" s="64"/>
      <c r="AA831" s="64"/>
      <c r="AB831" s="64"/>
    </row>
    <row r="832" spans="1:28" ht="12.75" customHeight="1">
      <c r="A832" s="64"/>
      <c r="B832" s="64"/>
      <c r="C832" s="64"/>
      <c r="D832" s="64"/>
      <c r="E832" s="64"/>
      <c r="F832" s="64"/>
      <c r="G832" s="64"/>
      <c r="H832" s="64"/>
      <c r="I832" s="64"/>
      <c r="J832" s="64"/>
      <c r="K832" s="64"/>
      <c r="L832" s="64"/>
      <c r="M832" s="64"/>
      <c r="N832" s="64"/>
      <c r="O832" s="64"/>
      <c r="P832" s="64"/>
      <c r="Q832" s="64"/>
      <c r="R832" s="64"/>
      <c r="S832" s="64"/>
      <c r="T832" s="64"/>
      <c r="U832" s="64"/>
      <c r="V832" s="64"/>
      <c r="W832" s="64"/>
      <c r="X832" s="64"/>
      <c r="Y832" s="64"/>
      <c r="Z832" s="64"/>
      <c r="AA832" s="64"/>
      <c r="AB832" s="64"/>
    </row>
    <row r="833" spans="1:28" ht="12.75" customHeight="1">
      <c r="A833" s="64"/>
      <c r="B833" s="64"/>
      <c r="C833" s="64"/>
      <c r="D833" s="64"/>
      <c r="E833" s="64"/>
      <c r="F833" s="64"/>
      <c r="G833" s="64"/>
      <c r="H833" s="64"/>
      <c r="I833" s="64"/>
      <c r="J833" s="64"/>
      <c r="K833" s="64"/>
      <c r="L833" s="64"/>
      <c r="M833" s="64"/>
      <c r="N833" s="64"/>
      <c r="O833" s="64"/>
      <c r="P833" s="64"/>
      <c r="Q833" s="64"/>
      <c r="R833" s="64"/>
      <c r="S833" s="64"/>
      <c r="T833" s="64"/>
      <c r="U833" s="64"/>
      <c r="V833" s="64"/>
      <c r="W833" s="64"/>
      <c r="X833" s="64"/>
      <c r="Y833" s="64"/>
      <c r="Z833" s="64"/>
      <c r="AA833" s="64"/>
      <c r="AB833" s="64"/>
    </row>
    <row r="834" spans="1:28" ht="12.75" customHeight="1">
      <c r="A834" s="64"/>
      <c r="B834" s="64"/>
      <c r="C834" s="64"/>
      <c r="D834" s="64"/>
      <c r="E834" s="64"/>
      <c r="F834" s="64"/>
      <c r="G834" s="64"/>
      <c r="H834" s="64"/>
      <c r="I834" s="64"/>
      <c r="J834" s="64"/>
      <c r="K834" s="64"/>
      <c r="L834" s="64"/>
      <c r="M834" s="64"/>
      <c r="N834" s="64"/>
      <c r="O834" s="64"/>
      <c r="P834" s="64"/>
      <c r="Q834" s="64"/>
      <c r="R834" s="64"/>
      <c r="S834" s="64"/>
      <c r="T834" s="64"/>
      <c r="U834" s="64"/>
      <c r="V834" s="64"/>
      <c r="W834" s="64"/>
      <c r="X834" s="64"/>
      <c r="Y834" s="64"/>
      <c r="Z834" s="64"/>
      <c r="AA834" s="64"/>
      <c r="AB834" s="64"/>
    </row>
    <row r="835" spans="1:28" ht="12.75" customHeight="1">
      <c r="A835" s="64"/>
      <c r="B835" s="64"/>
      <c r="C835" s="64"/>
      <c r="D835" s="64"/>
      <c r="E835" s="64"/>
      <c r="F835" s="64"/>
      <c r="G835" s="64"/>
      <c r="H835" s="64"/>
      <c r="I835" s="64"/>
      <c r="J835" s="64"/>
      <c r="K835" s="64"/>
      <c r="L835" s="64"/>
      <c r="M835" s="64"/>
      <c r="N835" s="64"/>
      <c r="O835" s="64"/>
      <c r="P835" s="64"/>
      <c r="Q835" s="64"/>
      <c r="R835" s="64"/>
      <c r="S835" s="64"/>
      <c r="T835" s="64"/>
      <c r="U835" s="64"/>
      <c r="V835" s="64"/>
      <c r="W835" s="64"/>
      <c r="X835" s="64"/>
      <c r="Y835" s="64"/>
      <c r="Z835" s="64"/>
      <c r="AA835" s="64"/>
      <c r="AB835" s="64"/>
    </row>
    <row r="836" spans="1:28" ht="12.75" customHeight="1">
      <c r="A836" s="64"/>
      <c r="B836" s="64"/>
      <c r="C836" s="64"/>
      <c r="D836" s="64"/>
      <c r="E836" s="64"/>
      <c r="F836" s="64"/>
      <c r="G836" s="64"/>
      <c r="H836" s="64"/>
      <c r="I836" s="64"/>
      <c r="J836" s="64"/>
      <c r="K836" s="64"/>
      <c r="L836" s="64"/>
      <c r="M836" s="64"/>
      <c r="N836" s="64"/>
      <c r="O836" s="64"/>
      <c r="P836" s="64"/>
      <c r="Q836" s="64"/>
      <c r="R836" s="64"/>
      <c r="S836" s="64"/>
      <c r="T836" s="64"/>
      <c r="U836" s="64"/>
      <c r="V836" s="64"/>
      <c r="W836" s="64"/>
      <c r="X836" s="64"/>
      <c r="Y836" s="64"/>
      <c r="Z836" s="64"/>
      <c r="AA836" s="64"/>
      <c r="AB836" s="64"/>
    </row>
    <row r="837" spans="1:28" ht="12.75" customHeight="1">
      <c r="A837" s="64"/>
      <c r="B837" s="64"/>
      <c r="C837" s="64"/>
      <c r="D837" s="64"/>
      <c r="E837" s="64"/>
      <c r="F837" s="64"/>
      <c r="G837" s="64"/>
      <c r="H837" s="64"/>
      <c r="I837" s="64"/>
      <c r="J837" s="64"/>
      <c r="K837" s="64"/>
      <c r="L837" s="64"/>
      <c r="M837" s="64"/>
      <c r="N837" s="64"/>
      <c r="O837" s="64"/>
      <c r="P837" s="64"/>
      <c r="Q837" s="64"/>
      <c r="R837" s="64"/>
      <c r="S837" s="64"/>
      <c r="T837" s="64"/>
      <c r="U837" s="64"/>
      <c r="V837" s="64"/>
      <c r="W837" s="64"/>
      <c r="X837" s="64"/>
      <c r="Y837" s="64"/>
      <c r="Z837" s="64"/>
      <c r="AA837" s="64"/>
      <c r="AB837" s="64"/>
    </row>
    <row r="838" spans="1:28" ht="12.75" customHeight="1">
      <c r="A838" s="64"/>
      <c r="B838" s="64"/>
      <c r="C838" s="64"/>
      <c r="D838" s="64"/>
      <c r="E838" s="64"/>
      <c r="F838" s="64"/>
      <c r="G838" s="64"/>
      <c r="H838" s="64"/>
      <c r="I838" s="64"/>
      <c r="J838" s="64"/>
      <c r="K838" s="64"/>
      <c r="L838" s="64"/>
      <c r="M838" s="64"/>
      <c r="N838" s="64"/>
      <c r="O838" s="64"/>
      <c r="P838" s="64"/>
      <c r="Q838" s="64"/>
      <c r="R838" s="64"/>
      <c r="S838" s="64"/>
      <c r="T838" s="64"/>
      <c r="U838" s="64"/>
      <c r="V838" s="64"/>
      <c r="W838" s="64"/>
      <c r="X838" s="64"/>
      <c r="Y838" s="64"/>
      <c r="Z838" s="64"/>
      <c r="AA838" s="64"/>
      <c r="AB838" s="64"/>
    </row>
    <row r="839" spans="1:28" ht="12.75" customHeight="1">
      <c r="A839" s="64"/>
      <c r="B839" s="64"/>
      <c r="C839" s="64"/>
      <c r="D839" s="64"/>
      <c r="E839" s="64"/>
      <c r="F839" s="64"/>
      <c r="G839" s="64"/>
      <c r="H839" s="64"/>
      <c r="I839" s="64"/>
      <c r="J839" s="64"/>
      <c r="K839" s="64"/>
      <c r="L839" s="64"/>
      <c r="M839" s="64"/>
      <c r="N839" s="64"/>
      <c r="O839" s="64"/>
      <c r="P839" s="64"/>
      <c r="Q839" s="64"/>
      <c r="R839" s="64"/>
      <c r="S839" s="64"/>
      <c r="T839" s="64"/>
      <c r="U839" s="64"/>
      <c r="V839" s="64"/>
      <c r="W839" s="64"/>
      <c r="X839" s="64"/>
      <c r="Y839" s="64"/>
      <c r="Z839" s="64"/>
      <c r="AA839" s="64"/>
      <c r="AB839" s="64"/>
    </row>
    <row r="840" spans="1:28" ht="12.75" customHeight="1">
      <c r="A840" s="64"/>
      <c r="B840" s="64"/>
      <c r="C840" s="64"/>
      <c r="D840" s="64"/>
      <c r="E840" s="64"/>
      <c r="F840" s="64"/>
      <c r="G840" s="64"/>
      <c r="H840" s="64"/>
      <c r="I840" s="64"/>
      <c r="J840" s="64"/>
      <c r="K840" s="64"/>
      <c r="L840" s="64"/>
      <c r="M840" s="64"/>
      <c r="N840" s="64"/>
      <c r="O840" s="64"/>
      <c r="P840" s="64"/>
      <c r="Q840" s="64"/>
      <c r="R840" s="64"/>
      <c r="S840" s="64"/>
      <c r="T840" s="64"/>
      <c r="U840" s="64"/>
      <c r="V840" s="64"/>
      <c r="W840" s="64"/>
      <c r="X840" s="64"/>
      <c r="Y840" s="64"/>
      <c r="Z840" s="64"/>
      <c r="AA840" s="64"/>
      <c r="AB840" s="64"/>
    </row>
    <row r="841" spans="1:28" ht="12.75" customHeight="1">
      <c r="A841" s="64"/>
      <c r="B841" s="64"/>
      <c r="C841" s="64"/>
      <c r="D841" s="64"/>
      <c r="E841" s="64"/>
      <c r="F841" s="64"/>
      <c r="G841" s="64"/>
      <c r="H841" s="64"/>
      <c r="I841" s="64"/>
      <c r="J841" s="64"/>
      <c r="K841" s="64"/>
      <c r="L841" s="64"/>
      <c r="M841" s="64"/>
      <c r="N841" s="64"/>
      <c r="O841" s="64"/>
      <c r="P841" s="64"/>
      <c r="Q841" s="64"/>
      <c r="R841" s="64"/>
      <c r="S841" s="64"/>
      <c r="T841" s="64"/>
      <c r="U841" s="64"/>
      <c r="V841" s="64"/>
      <c r="W841" s="64"/>
      <c r="X841" s="64"/>
      <c r="Y841" s="64"/>
      <c r="Z841" s="64"/>
      <c r="AA841" s="64"/>
      <c r="AB841" s="64"/>
    </row>
    <row r="842" spans="1:28" ht="12.75" customHeight="1">
      <c r="A842" s="64"/>
      <c r="B842" s="64"/>
      <c r="C842" s="64"/>
      <c r="D842" s="64"/>
      <c r="E842" s="64"/>
      <c r="F842" s="64"/>
      <c r="G842" s="64"/>
      <c r="H842" s="64"/>
      <c r="I842" s="64"/>
      <c r="J842" s="64"/>
      <c r="K842" s="64"/>
      <c r="L842" s="64"/>
      <c r="M842" s="64"/>
      <c r="N842" s="64"/>
      <c r="O842" s="64"/>
      <c r="P842" s="64"/>
      <c r="Q842" s="64"/>
      <c r="R842" s="64"/>
      <c r="S842" s="64"/>
      <c r="T842" s="64"/>
      <c r="U842" s="64"/>
      <c r="V842" s="64"/>
      <c r="W842" s="64"/>
      <c r="X842" s="64"/>
      <c r="Y842" s="64"/>
      <c r="Z842" s="64"/>
      <c r="AA842" s="64"/>
      <c r="AB842" s="64"/>
    </row>
    <row r="843" spans="1:28" ht="12.75" customHeight="1">
      <c r="A843" s="64"/>
      <c r="B843" s="64"/>
      <c r="C843" s="64"/>
      <c r="D843" s="64"/>
      <c r="E843" s="64"/>
      <c r="F843" s="64"/>
      <c r="G843" s="64"/>
      <c r="H843" s="64"/>
      <c r="I843" s="64"/>
      <c r="J843" s="64"/>
      <c r="K843" s="64"/>
      <c r="L843" s="64"/>
      <c r="M843" s="64"/>
      <c r="N843" s="64"/>
      <c r="O843" s="64"/>
      <c r="P843" s="64"/>
      <c r="Q843" s="64"/>
      <c r="R843" s="64"/>
      <c r="S843" s="64"/>
      <c r="T843" s="64"/>
      <c r="U843" s="64"/>
      <c r="V843" s="64"/>
      <c r="W843" s="64"/>
      <c r="X843" s="64"/>
      <c r="Y843" s="64"/>
      <c r="Z843" s="64"/>
      <c r="AA843" s="64"/>
      <c r="AB843" s="64"/>
    </row>
    <row r="844" spans="1:28" ht="12.75" customHeight="1">
      <c r="A844" s="64"/>
      <c r="B844" s="64"/>
      <c r="C844" s="64"/>
      <c r="D844" s="64"/>
      <c r="E844" s="64"/>
      <c r="F844" s="64"/>
      <c r="G844" s="64"/>
      <c r="H844" s="64"/>
      <c r="I844" s="64"/>
      <c r="J844" s="64"/>
      <c r="K844" s="64"/>
      <c r="L844" s="64"/>
      <c r="M844" s="64"/>
      <c r="N844" s="64"/>
      <c r="O844" s="64"/>
      <c r="P844" s="64"/>
      <c r="Q844" s="64"/>
      <c r="R844" s="64"/>
      <c r="S844" s="64"/>
      <c r="T844" s="64"/>
      <c r="U844" s="64"/>
      <c r="V844" s="64"/>
      <c r="W844" s="64"/>
      <c r="X844" s="64"/>
      <c r="Y844" s="64"/>
      <c r="Z844" s="64"/>
      <c r="AA844" s="64"/>
      <c r="AB844" s="64"/>
    </row>
    <row r="845" spans="1:28" ht="12.75" customHeight="1">
      <c r="A845" s="64"/>
      <c r="B845" s="64"/>
      <c r="C845" s="64"/>
      <c r="D845" s="64"/>
      <c r="E845" s="64"/>
      <c r="F845" s="64"/>
      <c r="G845" s="64"/>
      <c r="H845" s="64"/>
      <c r="I845" s="64"/>
      <c r="J845" s="64"/>
      <c r="K845" s="64"/>
      <c r="L845" s="64"/>
      <c r="M845" s="64"/>
      <c r="N845" s="64"/>
      <c r="O845" s="64"/>
      <c r="P845" s="64"/>
      <c r="Q845" s="64"/>
      <c r="R845" s="64"/>
      <c r="S845" s="64"/>
      <c r="T845" s="64"/>
      <c r="U845" s="64"/>
      <c r="V845" s="64"/>
      <c r="W845" s="64"/>
      <c r="X845" s="64"/>
      <c r="Y845" s="64"/>
      <c r="Z845" s="64"/>
      <c r="AA845" s="64"/>
      <c r="AB845" s="64"/>
    </row>
    <row r="846" spans="1:28" ht="12.75" customHeight="1">
      <c r="A846" s="64"/>
      <c r="B846" s="64"/>
      <c r="C846" s="64"/>
      <c r="D846" s="64"/>
      <c r="E846" s="64"/>
      <c r="F846" s="64"/>
      <c r="G846" s="64"/>
      <c r="H846" s="64"/>
      <c r="I846" s="64"/>
      <c r="J846" s="64"/>
      <c r="K846" s="64"/>
      <c r="L846" s="64"/>
      <c r="M846" s="64"/>
      <c r="N846" s="64"/>
      <c r="O846" s="64"/>
      <c r="P846" s="64"/>
      <c r="Q846" s="64"/>
      <c r="R846" s="64"/>
      <c r="S846" s="64"/>
      <c r="T846" s="64"/>
      <c r="U846" s="64"/>
      <c r="V846" s="64"/>
      <c r="W846" s="64"/>
      <c r="X846" s="64"/>
      <c r="Y846" s="64"/>
      <c r="Z846" s="64"/>
      <c r="AA846" s="64"/>
      <c r="AB846" s="64"/>
    </row>
    <row r="847" spans="1:28" ht="12.75" customHeight="1">
      <c r="A847" s="64"/>
      <c r="B847" s="64"/>
      <c r="C847" s="64"/>
      <c r="D847" s="64"/>
      <c r="E847" s="64"/>
      <c r="F847" s="64"/>
      <c r="G847" s="64"/>
      <c r="H847" s="64"/>
      <c r="I847" s="64"/>
      <c r="J847" s="64"/>
      <c r="K847" s="64"/>
      <c r="L847" s="64"/>
      <c r="M847" s="64"/>
      <c r="N847" s="64"/>
      <c r="O847" s="64"/>
      <c r="P847" s="64"/>
      <c r="Q847" s="64"/>
      <c r="R847" s="64"/>
      <c r="S847" s="64"/>
      <c r="T847" s="64"/>
      <c r="U847" s="64"/>
      <c r="V847" s="64"/>
      <c r="W847" s="64"/>
      <c r="X847" s="64"/>
      <c r="Y847" s="64"/>
      <c r="Z847" s="64"/>
      <c r="AA847" s="64"/>
      <c r="AB847" s="64"/>
    </row>
    <row r="848" spans="1:28" ht="12.75" customHeight="1">
      <c r="A848" s="64"/>
      <c r="B848" s="64"/>
      <c r="C848" s="64"/>
      <c r="D848" s="64"/>
      <c r="E848" s="64"/>
      <c r="F848" s="64"/>
      <c r="G848" s="64"/>
      <c r="H848" s="64"/>
      <c r="I848" s="64"/>
      <c r="J848" s="64"/>
      <c r="K848" s="64"/>
      <c r="L848" s="64"/>
      <c r="M848" s="64"/>
      <c r="N848" s="64"/>
      <c r="O848" s="64"/>
      <c r="P848" s="64"/>
      <c r="Q848" s="64"/>
      <c r="R848" s="64"/>
      <c r="S848" s="64"/>
      <c r="T848" s="64"/>
      <c r="U848" s="64"/>
      <c r="V848" s="64"/>
      <c r="W848" s="64"/>
      <c r="X848" s="64"/>
      <c r="Y848" s="64"/>
      <c r="Z848" s="64"/>
      <c r="AA848" s="64"/>
      <c r="AB848" s="64"/>
    </row>
    <row r="849" spans="1:28" ht="12.75" customHeight="1">
      <c r="A849" s="64"/>
      <c r="B849" s="64"/>
      <c r="C849" s="64"/>
      <c r="D849" s="64"/>
      <c r="E849" s="64"/>
      <c r="F849" s="64"/>
      <c r="G849" s="64"/>
      <c r="H849" s="64"/>
      <c r="I849" s="64"/>
      <c r="J849" s="64"/>
      <c r="K849" s="64"/>
      <c r="L849" s="64"/>
      <c r="M849" s="64"/>
      <c r="N849" s="64"/>
      <c r="O849" s="64"/>
      <c r="P849" s="64"/>
      <c r="Q849" s="64"/>
      <c r="R849" s="64"/>
      <c r="S849" s="64"/>
      <c r="T849" s="64"/>
      <c r="U849" s="64"/>
      <c r="V849" s="64"/>
      <c r="W849" s="64"/>
      <c r="X849" s="64"/>
      <c r="Y849" s="64"/>
      <c r="Z849" s="64"/>
      <c r="AA849" s="64"/>
      <c r="AB849" s="64"/>
    </row>
    <row r="850" spans="1:28" ht="12.75" customHeight="1">
      <c r="A850" s="64"/>
      <c r="B850" s="64"/>
      <c r="C850" s="64"/>
      <c r="D850" s="64"/>
      <c r="E850" s="64"/>
      <c r="F850" s="64"/>
      <c r="G850" s="64"/>
      <c r="H850" s="64"/>
      <c r="I850" s="64"/>
      <c r="J850" s="64"/>
      <c r="K850" s="64"/>
      <c r="L850" s="64"/>
      <c r="M850" s="64"/>
      <c r="N850" s="64"/>
      <c r="O850" s="64"/>
      <c r="P850" s="64"/>
      <c r="Q850" s="64"/>
      <c r="R850" s="64"/>
      <c r="S850" s="64"/>
      <c r="T850" s="64"/>
      <c r="U850" s="64"/>
      <c r="V850" s="64"/>
      <c r="W850" s="64"/>
      <c r="X850" s="64"/>
      <c r="Y850" s="64"/>
      <c r="Z850" s="64"/>
      <c r="AA850" s="64"/>
      <c r="AB850" s="64"/>
    </row>
    <row r="851" spans="1:28" ht="12.75" customHeight="1">
      <c r="A851" s="64"/>
      <c r="B851" s="64"/>
      <c r="C851" s="64"/>
      <c r="D851" s="64"/>
      <c r="E851" s="64"/>
      <c r="F851" s="64"/>
      <c r="G851" s="64"/>
      <c r="H851" s="64"/>
      <c r="I851" s="64"/>
      <c r="J851" s="64"/>
      <c r="K851" s="64"/>
      <c r="L851" s="64"/>
      <c r="M851" s="64"/>
      <c r="N851" s="64"/>
      <c r="O851" s="64"/>
      <c r="P851" s="64"/>
      <c r="Q851" s="64"/>
      <c r="R851" s="64"/>
      <c r="S851" s="64"/>
      <c r="T851" s="64"/>
      <c r="U851" s="64"/>
      <c r="V851" s="64"/>
      <c r="W851" s="64"/>
      <c r="X851" s="64"/>
      <c r="Y851" s="64"/>
      <c r="Z851" s="64"/>
      <c r="AA851" s="64"/>
      <c r="AB851" s="64"/>
    </row>
    <row r="852" spans="1:28" ht="12.75" customHeight="1">
      <c r="A852" s="64"/>
      <c r="B852" s="64"/>
      <c r="C852" s="64"/>
      <c r="D852" s="64"/>
      <c r="E852" s="64"/>
      <c r="F852" s="64"/>
      <c r="G852" s="64"/>
      <c r="H852" s="64"/>
      <c r="I852" s="64"/>
      <c r="J852" s="64"/>
      <c r="K852" s="64"/>
      <c r="L852" s="64"/>
      <c r="M852" s="64"/>
      <c r="N852" s="64"/>
      <c r="O852" s="64"/>
      <c r="P852" s="64"/>
      <c r="Q852" s="64"/>
      <c r="R852" s="64"/>
      <c r="S852" s="64"/>
      <c r="T852" s="64"/>
      <c r="U852" s="64"/>
      <c r="V852" s="64"/>
      <c r="W852" s="64"/>
      <c r="X852" s="64"/>
      <c r="Y852" s="64"/>
      <c r="Z852" s="64"/>
      <c r="AA852" s="64"/>
      <c r="AB852" s="64"/>
    </row>
    <row r="853" spans="1:28" ht="12.75" customHeight="1">
      <c r="A853" s="64"/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4"/>
      <c r="N853" s="64"/>
      <c r="O853" s="64"/>
      <c r="P853" s="64"/>
      <c r="Q853" s="64"/>
      <c r="R853" s="64"/>
      <c r="S853" s="64"/>
      <c r="T853" s="64"/>
      <c r="U853" s="64"/>
      <c r="V853" s="64"/>
      <c r="W853" s="64"/>
      <c r="X853" s="64"/>
      <c r="Y853" s="64"/>
      <c r="Z853" s="64"/>
      <c r="AA853" s="64"/>
      <c r="AB853" s="64"/>
    </row>
    <row r="854" spans="1:28" ht="12.75" customHeight="1">
      <c r="A854" s="64"/>
      <c r="B854" s="64"/>
      <c r="C854" s="64"/>
      <c r="D854" s="64"/>
      <c r="E854" s="64"/>
      <c r="F854" s="64"/>
      <c r="G854" s="64"/>
      <c r="H854" s="64"/>
      <c r="I854" s="64"/>
      <c r="J854" s="64"/>
      <c r="K854" s="64"/>
      <c r="L854" s="64"/>
      <c r="M854" s="64"/>
      <c r="N854" s="64"/>
      <c r="O854" s="64"/>
      <c r="P854" s="64"/>
      <c r="Q854" s="64"/>
      <c r="R854" s="64"/>
      <c r="S854" s="64"/>
      <c r="T854" s="64"/>
      <c r="U854" s="64"/>
      <c r="V854" s="64"/>
      <c r="W854" s="64"/>
      <c r="X854" s="64"/>
      <c r="Y854" s="64"/>
      <c r="Z854" s="64"/>
      <c r="AA854" s="64"/>
      <c r="AB854" s="64"/>
    </row>
    <row r="855" spans="1:28" ht="12.75" customHeight="1">
      <c r="A855" s="64"/>
      <c r="B855" s="64"/>
      <c r="C855" s="64"/>
      <c r="D855" s="64"/>
      <c r="E855" s="64"/>
      <c r="F855" s="64"/>
      <c r="G855" s="64"/>
      <c r="H855" s="64"/>
      <c r="I855" s="64"/>
      <c r="J855" s="64"/>
      <c r="K855" s="64"/>
      <c r="L855" s="64"/>
      <c r="M855" s="64"/>
      <c r="N855" s="64"/>
      <c r="O855" s="64"/>
      <c r="P855" s="64"/>
      <c r="Q855" s="64"/>
      <c r="R855" s="64"/>
      <c r="S855" s="64"/>
      <c r="T855" s="64"/>
      <c r="U855" s="64"/>
      <c r="V855" s="64"/>
      <c r="W855" s="64"/>
      <c r="X855" s="64"/>
      <c r="Y855" s="64"/>
      <c r="Z855" s="64"/>
      <c r="AA855" s="64"/>
      <c r="AB855" s="64"/>
    </row>
    <row r="856" spans="1:28" ht="12.75" customHeight="1">
      <c r="A856" s="64"/>
      <c r="B856" s="64"/>
      <c r="C856" s="64"/>
      <c r="D856" s="64"/>
      <c r="E856" s="64"/>
      <c r="F856" s="64"/>
      <c r="G856" s="64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64"/>
      <c r="S856" s="64"/>
      <c r="T856" s="64"/>
      <c r="U856" s="64"/>
      <c r="V856" s="64"/>
      <c r="W856" s="64"/>
      <c r="X856" s="64"/>
      <c r="Y856" s="64"/>
      <c r="Z856" s="64"/>
      <c r="AA856" s="64"/>
      <c r="AB856" s="64"/>
    </row>
    <row r="857" spans="1:28" ht="12.75" customHeight="1">
      <c r="A857" s="64"/>
      <c r="B857" s="64"/>
      <c r="C857" s="64"/>
      <c r="D857" s="64"/>
      <c r="E857" s="64"/>
      <c r="F857" s="64"/>
      <c r="G857" s="64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64"/>
      <c r="S857" s="64"/>
      <c r="T857" s="64"/>
      <c r="U857" s="64"/>
      <c r="V857" s="64"/>
      <c r="W857" s="64"/>
      <c r="X857" s="64"/>
      <c r="Y857" s="64"/>
      <c r="Z857" s="64"/>
      <c r="AA857" s="64"/>
      <c r="AB857" s="64"/>
    </row>
    <row r="858" spans="1:28" ht="12.75" customHeight="1">
      <c r="A858" s="64"/>
      <c r="B858" s="64"/>
      <c r="C858" s="64"/>
      <c r="D858" s="64"/>
      <c r="E858" s="64"/>
      <c r="F858" s="64"/>
      <c r="G858" s="64"/>
      <c r="H858" s="64"/>
      <c r="I858" s="64"/>
      <c r="J858" s="64"/>
      <c r="K858" s="64"/>
      <c r="L858" s="64"/>
      <c r="M858" s="64"/>
      <c r="N858" s="64"/>
      <c r="O858" s="64"/>
      <c r="P858" s="64"/>
      <c r="Q858" s="64"/>
      <c r="R858" s="64"/>
      <c r="S858" s="64"/>
      <c r="T858" s="64"/>
      <c r="U858" s="64"/>
      <c r="V858" s="64"/>
      <c r="W858" s="64"/>
      <c r="X858" s="64"/>
      <c r="Y858" s="64"/>
      <c r="Z858" s="64"/>
      <c r="AA858" s="64"/>
      <c r="AB858" s="64"/>
    </row>
    <row r="859" spans="1:28" ht="12.75" customHeight="1">
      <c r="A859" s="64"/>
      <c r="B859" s="64"/>
      <c r="C859" s="64"/>
      <c r="D859" s="64"/>
      <c r="E859" s="64"/>
      <c r="F859" s="64"/>
      <c r="G859" s="64"/>
      <c r="H859" s="64"/>
      <c r="I859" s="64"/>
      <c r="J859" s="64"/>
      <c r="K859" s="64"/>
      <c r="L859" s="64"/>
      <c r="M859" s="64"/>
      <c r="N859" s="64"/>
      <c r="O859" s="64"/>
      <c r="P859" s="64"/>
      <c r="Q859" s="64"/>
      <c r="R859" s="64"/>
      <c r="S859" s="64"/>
      <c r="T859" s="64"/>
      <c r="U859" s="64"/>
      <c r="V859" s="64"/>
      <c r="W859" s="64"/>
      <c r="X859" s="64"/>
      <c r="Y859" s="64"/>
      <c r="Z859" s="64"/>
      <c r="AA859" s="64"/>
      <c r="AB859" s="64"/>
    </row>
    <row r="860" spans="1:28" ht="12.75" customHeight="1">
      <c r="A860" s="64"/>
      <c r="B860" s="64"/>
      <c r="C860" s="64"/>
      <c r="D860" s="64"/>
      <c r="E860" s="64"/>
      <c r="F860" s="64"/>
      <c r="G860" s="64"/>
      <c r="H860" s="64"/>
      <c r="I860" s="64"/>
      <c r="J860" s="64"/>
      <c r="K860" s="64"/>
      <c r="L860" s="64"/>
      <c r="M860" s="64"/>
      <c r="N860" s="64"/>
      <c r="O860" s="64"/>
      <c r="P860" s="64"/>
      <c r="Q860" s="64"/>
      <c r="R860" s="64"/>
      <c r="S860" s="64"/>
      <c r="T860" s="64"/>
      <c r="U860" s="64"/>
      <c r="V860" s="64"/>
      <c r="W860" s="64"/>
      <c r="X860" s="64"/>
      <c r="Y860" s="64"/>
      <c r="Z860" s="64"/>
      <c r="AA860" s="64"/>
      <c r="AB860" s="64"/>
    </row>
    <row r="861" spans="1:28" ht="12.75" customHeight="1">
      <c r="A861" s="64"/>
      <c r="B861" s="64"/>
      <c r="C861" s="64"/>
      <c r="D861" s="64"/>
      <c r="E861" s="64"/>
      <c r="F861" s="64"/>
      <c r="G861" s="64"/>
      <c r="H861" s="64"/>
      <c r="I861" s="64"/>
      <c r="J861" s="64"/>
      <c r="K861" s="64"/>
      <c r="L861" s="64"/>
      <c r="M861" s="64"/>
      <c r="N861" s="64"/>
      <c r="O861" s="64"/>
      <c r="P861" s="64"/>
      <c r="Q861" s="64"/>
      <c r="R861" s="64"/>
      <c r="S861" s="64"/>
      <c r="T861" s="64"/>
      <c r="U861" s="64"/>
      <c r="V861" s="64"/>
      <c r="W861" s="64"/>
      <c r="X861" s="64"/>
      <c r="Y861" s="64"/>
      <c r="Z861" s="64"/>
      <c r="AA861" s="64"/>
      <c r="AB861" s="64"/>
    </row>
    <row r="862" spans="1:28" ht="12.75" customHeight="1">
      <c r="A862" s="64"/>
      <c r="B862" s="64"/>
      <c r="C862" s="64"/>
      <c r="D862" s="64"/>
      <c r="E862" s="64"/>
      <c r="F862" s="64"/>
      <c r="G862" s="64"/>
      <c r="H862" s="64"/>
      <c r="I862" s="64"/>
      <c r="J862" s="64"/>
      <c r="K862" s="64"/>
      <c r="L862" s="64"/>
      <c r="M862" s="64"/>
      <c r="N862" s="64"/>
      <c r="O862" s="64"/>
      <c r="P862" s="64"/>
      <c r="Q862" s="64"/>
      <c r="R862" s="64"/>
      <c r="S862" s="64"/>
      <c r="T862" s="64"/>
      <c r="U862" s="64"/>
      <c r="V862" s="64"/>
      <c r="W862" s="64"/>
      <c r="X862" s="64"/>
      <c r="Y862" s="64"/>
      <c r="Z862" s="64"/>
      <c r="AA862" s="64"/>
      <c r="AB862" s="64"/>
    </row>
    <row r="863" spans="1:28" ht="12.75" customHeight="1">
      <c r="A863" s="64"/>
      <c r="B863" s="64"/>
      <c r="C863" s="64"/>
      <c r="D863" s="64"/>
      <c r="E863" s="64"/>
      <c r="F863" s="64"/>
      <c r="G863" s="64"/>
      <c r="H863" s="64"/>
      <c r="I863" s="64"/>
      <c r="J863" s="64"/>
      <c r="K863" s="64"/>
      <c r="L863" s="64"/>
      <c r="M863" s="64"/>
      <c r="N863" s="64"/>
      <c r="O863" s="64"/>
      <c r="P863" s="64"/>
      <c r="Q863" s="64"/>
      <c r="R863" s="64"/>
      <c r="S863" s="64"/>
      <c r="T863" s="64"/>
      <c r="U863" s="64"/>
      <c r="V863" s="64"/>
      <c r="W863" s="64"/>
      <c r="X863" s="64"/>
      <c r="Y863" s="64"/>
      <c r="Z863" s="64"/>
      <c r="AA863" s="64"/>
      <c r="AB863" s="64"/>
    </row>
    <row r="864" spans="1:28" ht="12.75" customHeight="1">
      <c r="A864" s="64"/>
      <c r="B864" s="64"/>
      <c r="C864" s="64"/>
      <c r="D864" s="64"/>
      <c r="E864" s="64"/>
      <c r="F864" s="64"/>
      <c r="G864" s="64"/>
      <c r="H864" s="64"/>
      <c r="I864" s="64"/>
      <c r="J864" s="64"/>
      <c r="K864" s="64"/>
      <c r="L864" s="64"/>
      <c r="M864" s="64"/>
      <c r="N864" s="64"/>
      <c r="O864" s="64"/>
      <c r="P864" s="64"/>
      <c r="Q864" s="64"/>
      <c r="R864" s="64"/>
      <c r="S864" s="64"/>
      <c r="T864" s="64"/>
      <c r="U864" s="64"/>
      <c r="V864" s="64"/>
      <c r="W864" s="64"/>
      <c r="X864" s="64"/>
      <c r="Y864" s="64"/>
      <c r="Z864" s="64"/>
      <c r="AA864" s="64"/>
      <c r="AB864" s="64"/>
    </row>
    <row r="865" spans="1:28" ht="12.75" customHeight="1">
      <c r="A865" s="64"/>
      <c r="B865" s="64"/>
      <c r="C865" s="64"/>
      <c r="D865" s="64"/>
      <c r="E865" s="64"/>
      <c r="F865" s="64"/>
      <c r="G865" s="64"/>
      <c r="H865" s="64"/>
      <c r="I865" s="64"/>
      <c r="J865" s="64"/>
      <c r="K865" s="64"/>
      <c r="L865" s="64"/>
      <c r="M865" s="64"/>
      <c r="N865" s="64"/>
      <c r="O865" s="64"/>
      <c r="P865" s="64"/>
      <c r="Q865" s="64"/>
      <c r="R865" s="64"/>
      <c r="S865" s="64"/>
      <c r="T865" s="64"/>
      <c r="U865" s="64"/>
      <c r="V865" s="64"/>
      <c r="W865" s="64"/>
      <c r="X865" s="64"/>
      <c r="Y865" s="64"/>
      <c r="Z865" s="64"/>
      <c r="AA865" s="64"/>
      <c r="AB865" s="64"/>
    </row>
    <row r="866" spans="1:28" ht="12.75" customHeight="1">
      <c r="A866" s="64"/>
      <c r="B866" s="64"/>
      <c r="C866" s="64"/>
      <c r="D866" s="64"/>
      <c r="E866" s="64"/>
      <c r="F866" s="64"/>
      <c r="G866" s="64"/>
      <c r="H866" s="64"/>
      <c r="I866" s="64"/>
      <c r="J866" s="64"/>
      <c r="K866" s="64"/>
      <c r="L866" s="64"/>
      <c r="M866" s="64"/>
      <c r="N866" s="64"/>
      <c r="O866" s="64"/>
      <c r="P866" s="64"/>
      <c r="Q866" s="64"/>
      <c r="R866" s="64"/>
      <c r="S866" s="64"/>
      <c r="T866" s="64"/>
      <c r="U866" s="64"/>
      <c r="V866" s="64"/>
      <c r="W866" s="64"/>
      <c r="X866" s="64"/>
      <c r="Y866" s="64"/>
      <c r="Z866" s="64"/>
      <c r="AA866" s="64"/>
      <c r="AB866" s="64"/>
    </row>
    <row r="867" spans="1:28" ht="12.75" customHeight="1">
      <c r="A867" s="64"/>
      <c r="B867" s="64"/>
      <c r="C867" s="64"/>
      <c r="D867" s="64"/>
      <c r="E867" s="64"/>
      <c r="F867" s="64"/>
      <c r="G867" s="64"/>
      <c r="H867" s="64"/>
      <c r="I867" s="64"/>
      <c r="J867" s="64"/>
      <c r="K867" s="64"/>
      <c r="L867" s="64"/>
      <c r="M867" s="64"/>
      <c r="N867" s="64"/>
      <c r="O867" s="64"/>
      <c r="P867" s="64"/>
      <c r="Q867" s="64"/>
      <c r="R867" s="64"/>
      <c r="S867" s="64"/>
      <c r="T867" s="64"/>
      <c r="U867" s="64"/>
      <c r="V867" s="64"/>
      <c r="W867" s="64"/>
      <c r="X867" s="64"/>
      <c r="Y867" s="64"/>
      <c r="Z867" s="64"/>
      <c r="AA867" s="64"/>
      <c r="AB867" s="64"/>
    </row>
    <row r="868" spans="1:28" ht="12.75" customHeight="1">
      <c r="A868" s="64"/>
      <c r="B868" s="64"/>
      <c r="C868" s="64"/>
      <c r="D868" s="64"/>
      <c r="E868" s="64"/>
      <c r="F868" s="64"/>
      <c r="G868" s="64"/>
      <c r="H868" s="64"/>
      <c r="I868" s="64"/>
      <c r="J868" s="64"/>
      <c r="K868" s="64"/>
      <c r="L868" s="64"/>
      <c r="M868" s="64"/>
      <c r="N868" s="64"/>
      <c r="O868" s="64"/>
      <c r="P868" s="64"/>
      <c r="Q868" s="64"/>
      <c r="R868" s="64"/>
      <c r="S868" s="64"/>
      <c r="T868" s="64"/>
      <c r="U868" s="64"/>
      <c r="V868" s="64"/>
      <c r="W868" s="64"/>
      <c r="X868" s="64"/>
      <c r="Y868" s="64"/>
      <c r="Z868" s="64"/>
      <c r="AA868" s="64"/>
      <c r="AB868" s="64"/>
    </row>
    <row r="869" spans="1:28" ht="12.75" customHeight="1">
      <c r="A869" s="64"/>
      <c r="B869" s="64"/>
      <c r="C869" s="64"/>
      <c r="D869" s="64"/>
      <c r="E869" s="64"/>
      <c r="F869" s="64"/>
      <c r="G869" s="64"/>
      <c r="H869" s="64"/>
      <c r="I869" s="64"/>
      <c r="J869" s="64"/>
      <c r="K869" s="64"/>
      <c r="L869" s="64"/>
      <c r="M869" s="64"/>
      <c r="N869" s="64"/>
      <c r="O869" s="64"/>
      <c r="P869" s="64"/>
      <c r="Q869" s="64"/>
      <c r="R869" s="64"/>
      <c r="S869" s="64"/>
      <c r="T869" s="64"/>
      <c r="U869" s="64"/>
      <c r="V869" s="64"/>
      <c r="W869" s="64"/>
      <c r="X869" s="64"/>
      <c r="Y869" s="64"/>
      <c r="Z869" s="64"/>
      <c r="AA869" s="64"/>
      <c r="AB869" s="64"/>
    </row>
    <row r="870" spans="1:28" ht="12.75" customHeight="1">
      <c r="A870" s="64"/>
      <c r="B870" s="64"/>
      <c r="C870" s="64"/>
      <c r="D870" s="64"/>
      <c r="E870" s="64"/>
      <c r="F870" s="64"/>
      <c r="G870" s="64"/>
      <c r="H870" s="64"/>
      <c r="I870" s="64"/>
      <c r="J870" s="64"/>
      <c r="K870" s="64"/>
      <c r="L870" s="64"/>
      <c r="M870" s="64"/>
      <c r="N870" s="64"/>
      <c r="O870" s="64"/>
      <c r="P870" s="64"/>
      <c r="Q870" s="64"/>
      <c r="R870" s="64"/>
      <c r="S870" s="64"/>
      <c r="T870" s="64"/>
      <c r="U870" s="64"/>
      <c r="V870" s="64"/>
      <c r="W870" s="64"/>
      <c r="X870" s="64"/>
      <c r="Y870" s="64"/>
      <c r="Z870" s="64"/>
      <c r="AA870" s="64"/>
      <c r="AB870" s="64"/>
    </row>
    <row r="871" spans="1:28" ht="12.75" customHeight="1">
      <c r="A871" s="64"/>
      <c r="B871" s="64"/>
      <c r="C871" s="64"/>
      <c r="D871" s="64"/>
      <c r="E871" s="64"/>
      <c r="F871" s="64"/>
      <c r="G871" s="64"/>
      <c r="H871" s="64"/>
      <c r="I871" s="64"/>
      <c r="J871" s="64"/>
      <c r="K871" s="64"/>
      <c r="L871" s="64"/>
      <c r="M871" s="64"/>
      <c r="N871" s="64"/>
      <c r="O871" s="64"/>
      <c r="P871" s="64"/>
      <c r="Q871" s="64"/>
      <c r="R871" s="64"/>
      <c r="S871" s="64"/>
      <c r="T871" s="64"/>
      <c r="U871" s="64"/>
      <c r="V871" s="64"/>
      <c r="W871" s="64"/>
      <c r="X871" s="64"/>
      <c r="Y871" s="64"/>
      <c r="Z871" s="64"/>
      <c r="AA871" s="64"/>
      <c r="AB871" s="64"/>
    </row>
    <row r="872" spans="1:28" ht="12.75" customHeight="1">
      <c r="A872" s="64"/>
      <c r="B872" s="64"/>
      <c r="C872" s="64"/>
      <c r="D872" s="64"/>
      <c r="E872" s="64"/>
      <c r="F872" s="64"/>
      <c r="G872" s="64"/>
      <c r="H872" s="64"/>
      <c r="I872" s="64"/>
      <c r="J872" s="64"/>
      <c r="K872" s="64"/>
      <c r="L872" s="64"/>
      <c r="M872" s="64"/>
      <c r="N872" s="64"/>
      <c r="O872" s="64"/>
      <c r="P872" s="64"/>
      <c r="Q872" s="64"/>
      <c r="R872" s="64"/>
      <c r="S872" s="64"/>
      <c r="T872" s="64"/>
      <c r="U872" s="64"/>
      <c r="V872" s="64"/>
      <c r="W872" s="64"/>
      <c r="X872" s="64"/>
      <c r="Y872" s="64"/>
      <c r="Z872" s="64"/>
      <c r="AA872" s="64"/>
      <c r="AB872" s="64"/>
    </row>
    <row r="873" spans="1:28" ht="12.75" customHeight="1">
      <c r="A873" s="64"/>
      <c r="B873" s="64"/>
      <c r="C873" s="64"/>
      <c r="D873" s="64"/>
      <c r="E873" s="64"/>
      <c r="F873" s="64"/>
      <c r="G873" s="64"/>
      <c r="H873" s="64"/>
      <c r="I873" s="64"/>
      <c r="J873" s="64"/>
      <c r="K873" s="64"/>
      <c r="L873" s="64"/>
      <c r="M873" s="64"/>
      <c r="N873" s="64"/>
      <c r="O873" s="64"/>
      <c r="P873" s="64"/>
      <c r="Q873" s="64"/>
      <c r="R873" s="64"/>
      <c r="S873" s="64"/>
      <c r="T873" s="64"/>
      <c r="U873" s="64"/>
      <c r="V873" s="64"/>
      <c r="W873" s="64"/>
      <c r="X873" s="64"/>
      <c r="Y873" s="64"/>
      <c r="Z873" s="64"/>
      <c r="AA873" s="64"/>
      <c r="AB873" s="64"/>
    </row>
    <row r="874" spans="1:28" ht="12.75" customHeight="1">
      <c r="A874" s="64"/>
      <c r="B874" s="64"/>
      <c r="C874" s="64"/>
      <c r="D874" s="64"/>
      <c r="E874" s="64"/>
      <c r="F874" s="64"/>
      <c r="G874" s="64"/>
      <c r="H874" s="64"/>
      <c r="I874" s="64"/>
      <c r="J874" s="64"/>
      <c r="K874" s="64"/>
      <c r="L874" s="64"/>
      <c r="M874" s="64"/>
      <c r="N874" s="64"/>
      <c r="O874" s="64"/>
      <c r="P874" s="64"/>
      <c r="Q874" s="64"/>
      <c r="R874" s="64"/>
      <c r="S874" s="64"/>
      <c r="T874" s="64"/>
      <c r="U874" s="64"/>
      <c r="V874" s="64"/>
      <c r="W874" s="64"/>
      <c r="X874" s="64"/>
      <c r="Y874" s="64"/>
      <c r="Z874" s="64"/>
      <c r="AA874" s="64"/>
      <c r="AB874" s="64"/>
    </row>
    <row r="875" spans="1:28" ht="12.75" customHeight="1">
      <c r="A875" s="64"/>
      <c r="B875" s="64"/>
      <c r="C875" s="64"/>
      <c r="D875" s="64"/>
      <c r="E875" s="64"/>
      <c r="F875" s="64"/>
      <c r="G875" s="64"/>
      <c r="H875" s="64"/>
      <c r="I875" s="64"/>
      <c r="J875" s="64"/>
      <c r="K875" s="64"/>
      <c r="L875" s="64"/>
      <c r="M875" s="64"/>
      <c r="N875" s="64"/>
      <c r="O875" s="64"/>
      <c r="P875" s="64"/>
      <c r="Q875" s="64"/>
      <c r="R875" s="64"/>
      <c r="S875" s="64"/>
      <c r="T875" s="64"/>
      <c r="U875" s="64"/>
      <c r="V875" s="64"/>
      <c r="W875" s="64"/>
      <c r="X875" s="64"/>
      <c r="Y875" s="64"/>
      <c r="Z875" s="64"/>
      <c r="AA875" s="64"/>
      <c r="AB875" s="64"/>
    </row>
    <row r="876" spans="1:28" ht="12.75" customHeight="1">
      <c r="A876" s="64"/>
      <c r="B876" s="64"/>
      <c r="C876" s="64"/>
      <c r="D876" s="64"/>
      <c r="E876" s="64"/>
      <c r="F876" s="64"/>
      <c r="G876" s="64"/>
      <c r="H876" s="64"/>
      <c r="I876" s="64"/>
      <c r="J876" s="64"/>
      <c r="K876" s="64"/>
      <c r="L876" s="64"/>
      <c r="M876" s="64"/>
      <c r="N876" s="64"/>
      <c r="O876" s="64"/>
      <c r="P876" s="64"/>
      <c r="Q876" s="64"/>
      <c r="R876" s="64"/>
      <c r="S876" s="64"/>
      <c r="T876" s="64"/>
      <c r="U876" s="64"/>
      <c r="V876" s="64"/>
      <c r="W876" s="64"/>
      <c r="X876" s="64"/>
      <c r="Y876" s="64"/>
      <c r="Z876" s="64"/>
      <c r="AA876" s="64"/>
      <c r="AB876" s="64"/>
    </row>
    <row r="877" spans="1:28" ht="12.75" customHeight="1">
      <c r="A877" s="64"/>
      <c r="B877" s="64"/>
      <c r="C877" s="64"/>
      <c r="D877" s="64"/>
      <c r="E877" s="64"/>
      <c r="F877" s="64"/>
      <c r="G877" s="64"/>
      <c r="H877" s="64"/>
      <c r="I877" s="64"/>
      <c r="J877" s="64"/>
      <c r="K877" s="64"/>
      <c r="L877" s="64"/>
      <c r="M877" s="64"/>
      <c r="N877" s="64"/>
      <c r="O877" s="64"/>
      <c r="P877" s="64"/>
      <c r="Q877" s="64"/>
      <c r="R877" s="64"/>
      <c r="S877" s="64"/>
      <c r="T877" s="64"/>
      <c r="U877" s="64"/>
      <c r="V877" s="64"/>
      <c r="W877" s="64"/>
      <c r="X877" s="64"/>
      <c r="Y877" s="64"/>
      <c r="Z877" s="64"/>
      <c r="AA877" s="64"/>
      <c r="AB877" s="64"/>
    </row>
    <row r="878" spans="1:28" ht="12.75" customHeight="1">
      <c r="A878" s="64"/>
      <c r="B878" s="64"/>
      <c r="C878" s="64"/>
      <c r="D878" s="64"/>
      <c r="E878" s="64"/>
      <c r="F878" s="64"/>
      <c r="G878" s="64"/>
      <c r="H878" s="64"/>
      <c r="I878" s="64"/>
      <c r="J878" s="64"/>
      <c r="K878" s="64"/>
      <c r="L878" s="64"/>
      <c r="M878" s="64"/>
      <c r="N878" s="64"/>
      <c r="O878" s="64"/>
      <c r="P878" s="64"/>
      <c r="Q878" s="64"/>
      <c r="R878" s="64"/>
      <c r="S878" s="64"/>
      <c r="T878" s="64"/>
      <c r="U878" s="64"/>
      <c r="V878" s="64"/>
      <c r="W878" s="64"/>
      <c r="X878" s="64"/>
      <c r="Y878" s="64"/>
      <c r="Z878" s="64"/>
      <c r="AA878" s="64"/>
      <c r="AB878" s="64"/>
    </row>
    <row r="879" spans="1:28" ht="12.75" customHeight="1">
      <c r="A879" s="64"/>
      <c r="B879" s="64"/>
      <c r="C879" s="64"/>
      <c r="D879" s="64"/>
      <c r="E879" s="64"/>
      <c r="F879" s="64"/>
      <c r="G879" s="64"/>
      <c r="H879" s="64"/>
      <c r="I879" s="64"/>
      <c r="J879" s="64"/>
      <c r="K879" s="64"/>
      <c r="L879" s="64"/>
      <c r="M879" s="64"/>
      <c r="N879" s="64"/>
      <c r="O879" s="64"/>
      <c r="P879" s="64"/>
      <c r="Q879" s="64"/>
      <c r="R879" s="64"/>
      <c r="S879" s="64"/>
      <c r="T879" s="64"/>
      <c r="U879" s="64"/>
      <c r="V879" s="64"/>
      <c r="W879" s="64"/>
      <c r="X879" s="64"/>
      <c r="Y879" s="64"/>
      <c r="Z879" s="64"/>
      <c r="AA879" s="64"/>
      <c r="AB879" s="64"/>
    </row>
    <row r="880" spans="1:28" ht="12.75" customHeight="1">
      <c r="A880" s="64"/>
      <c r="B880" s="64"/>
      <c r="C880" s="64"/>
      <c r="D880" s="64"/>
      <c r="E880" s="64"/>
      <c r="F880" s="64"/>
      <c r="G880" s="64"/>
      <c r="H880" s="64"/>
      <c r="I880" s="64"/>
      <c r="J880" s="64"/>
      <c r="K880" s="64"/>
      <c r="L880" s="64"/>
      <c r="M880" s="64"/>
      <c r="N880" s="64"/>
      <c r="O880" s="64"/>
      <c r="P880" s="64"/>
      <c r="Q880" s="64"/>
      <c r="R880" s="64"/>
      <c r="S880" s="64"/>
      <c r="T880" s="64"/>
      <c r="U880" s="64"/>
      <c r="V880" s="64"/>
      <c r="W880" s="64"/>
      <c r="X880" s="64"/>
      <c r="Y880" s="64"/>
      <c r="Z880" s="64"/>
      <c r="AA880" s="64"/>
      <c r="AB880" s="64"/>
    </row>
    <row r="881" spans="1:28" ht="12.75" customHeight="1">
      <c r="A881" s="64"/>
      <c r="B881" s="64"/>
      <c r="C881" s="64"/>
      <c r="D881" s="64"/>
      <c r="E881" s="64"/>
      <c r="F881" s="64"/>
      <c r="G881" s="64"/>
      <c r="H881" s="64"/>
      <c r="I881" s="64"/>
      <c r="J881" s="64"/>
      <c r="K881" s="64"/>
      <c r="L881" s="64"/>
      <c r="M881" s="64"/>
      <c r="N881" s="64"/>
      <c r="O881" s="64"/>
      <c r="P881" s="64"/>
      <c r="Q881" s="64"/>
      <c r="R881" s="64"/>
      <c r="S881" s="64"/>
      <c r="T881" s="64"/>
      <c r="U881" s="64"/>
      <c r="V881" s="64"/>
      <c r="W881" s="64"/>
      <c r="X881" s="64"/>
      <c r="Y881" s="64"/>
      <c r="Z881" s="64"/>
      <c r="AA881" s="64"/>
      <c r="AB881" s="64"/>
    </row>
    <row r="882" spans="1:28" ht="12.75" customHeight="1">
      <c r="A882" s="64"/>
      <c r="B882" s="64"/>
      <c r="C882" s="64"/>
      <c r="D882" s="64"/>
      <c r="E882" s="64"/>
      <c r="F882" s="64"/>
      <c r="G882" s="64"/>
      <c r="H882" s="64"/>
      <c r="I882" s="64"/>
      <c r="J882" s="64"/>
      <c r="K882" s="64"/>
      <c r="L882" s="64"/>
      <c r="M882" s="64"/>
      <c r="N882" s="64"/>
      <c r="O882" s="64"/>
      <c r="P882" s="64"/>
      <c r="Q882" s="64"/>
      <c r="R882" s="64"/>
      <c r="S882" s="64"/>
      <c r="T882" s="64"/>
      <c r="U882" s="64"/>
      <c r="V882" s="64"/>
      <c r="W882" s="64"/>
      <c r="X882" s="64"/>
      <c r="Y882" s="64"/>
      <c r="Z882" s="64"/>
      <c r="AA882" s="64"/>
      <c r="AB882" s="64"/>
    </row>
    <row r="883" spans="1:28" ht="12.75" customHeight="1">
      <c r="A883" s="64"/>
      <c r="B883" s="64"/>
      <c r="C883" s="64"/>
      <c r="D883" s="64"/>
      <c r="E883" s="64"/>
      <c r="F883" s="64"/>
      <c r="G883" s="64"/>
      <c r="H883" s="64"/>
      <c r="I883" s="64"/>
      <c r="J883" s="64"/>
      <c r="K883" s="64"/>
      <c r="L883" s="64"/>
      <c r="M883" s="64"/>
      <c r="N883" s="64"/>
      <c r="O883" s="64"/>
      <c r="P883" s="64"/>
      <c r="Q883" s="64"/>
      <c r="R883" s="64"/>
      <c r="S883" s="64"/>
      <c r="T883" s="64"/>
      <c r="U883" s="64"/>
      <c r="V883" s="64"/>
      <c r="W883" s="64"/>
      <c r="X883" s="64"/>
      <c r="Y883" s="64"/>
      <c r="Z883" s="64"/>
      <c r="AA883" s="64"/>
      <c r="AB883" s="64"/>
    </row>
    <row r="884" spans="1:28" ht="12.75" customHeight="1">
      <c r="A884" s="64"/>
      <c r="B884" s="64"/>
      <c r="C884" s="64"/>
      <c r="D884" s="64"/>
      <c r="E884" s="64"/>
      <c r="F884" s="64"/>
      <c r="G884" s="64"/>
      <c r="H884" s="64"/>
      <c r="I884" s="64"/>
      <c r="J884" s="64"/>
      <c r="K884" s="64"/>
      <c r="L884" s="64"/>
      <c r="M884" s="64"/>
      <c r="N884" s="64"/>
      <c r="O884" s="64"/>
      <c r="P884" s="64"/>
      <c r="Q884" s="64"/>
      <c r="R884" s="64"/>
      <c r="S884" s="64"/>
      <c r="T884" s="64"/>
      <c r="U884" s="64"/>
      <c r="V884" s="64"/>
      <c r="W884" s="64"/>
      <c r="X884" s="64"/>
      <c r="Y884" s="64"/>
      <c r="Z884" s="64"/>
      <c r="AA884" s="64"/>
      <c r="AB884" s="64"/>
    </row>
    <row r="885" spans="1:28" ht="12.75" customHeight="1">
      <c r="A885" s="64"/>
      <c r="B885" s="64"/>
      <c r="C885" s="64"/>
      <c r="D885" s="64"/>
      <c r="E885" s="64"/>
      <c r="F885" s="64"/>
      <c r="G885" s="64"/>
      <c r="H885" s="64"/>
      <c r="I885" s="64"/>
      <c r="J885" s="64"/>
      <c r="K885" s="64"/>
      <c r="L885" s="64"/>
      <c r="M885" s="64"/>
      <c r="N885" s="64"/>
      <c r="O885" s="64"/>
      <c r="P885" s="64"/>
      <c r="Q885" s="64"/>
      <c r="R885" s="64"/>
      <c r="S885" s="64"/>
      <c r="T885" s="64"/>
      <c r="U885" s="64"/>
      <c r="V885" s="64"/>
      <c r="W885" s="64"/>
      <c r="X885" s="64"/>
      <c r="Y885" s="64"/>
      <c r="Z885" s="64"/>
      <c r="AA885" s="64"/>
      <c r="AB885" s="64"/>
    </row>
    <row r="886" spans="1:28" ht="12.75" customHeight="1">
      <c r="A886" s="64"/>
      <c r="B886" s="64"/>
      <c r="C886" s="64"/>
      <c r="D886" s="64"/>
      <c r="E886" s="64"/>
      <c r="F886" s="64"/>
      <c r="G886" s="64"/>
      <c r="H886" s="64"/>
      <c r="I886" s="64"/>
      <c r="J886" s="64"/>
      <c r="K886" s="64"/>
      <c r="L886" s="64"/>
      <c r="M886" s="64"/>
      <c r="N886" s="64"/>
      <c r="O886" s="64"/>
      <c r="P886" s="64"/>
      <c r="Q886" s="64"/>
      <c r="R886" s="64"/>
      <c r="S886" s="64"/>
      <c r="T886" s="64"/>
      <c r="U886" s="64"/>
      <c r="V886" s="64"/>
      <c r="W886" s="64"/>
      <c r="X886" s="64"/>
      <c r="Y886" s="64"/>
      <c r="Z886" s="64"/>
      <c r="AA886" s="64"/>
      <c r="AB886" s="64"/>
    </row>
    <row r="887" spans="1:28" ht="12.75" customHeight="1">
      <c r="A887" s="64"/>
      <c r="B887" s="64"/>
      <c r="C887" s="64"/>
      <c r="D887" s="64"/>
      <c r="E887" s="64"/>
      <c r="F887" s="64"/>
      <c r="G887" s="64"/>
      <c r="H887" s="64"/>
      <c r="I887" s="64"/>
      <c r="J887" s="64"/>
      <c r="K887" s="64"/>
      <c r="L887" s="64"/>
      <c r="M887" s="64"/>
      <c r="N887" s="64"/>
      <c r="O887" s="64"/>
      <c r="P887" s="64"/>
      <c r="Q887" s="64"/>
      <c r="R887" s="64"/>
      <c r="S887" s="64"/>
      <c r="T887" s="64"/>
      <c r="U887" s="64"/>
      <c r="V887" s="64"/>
      <c r="W887" s="64"/>
      <c r="X887" s="64"/>
      <c r="Y887" s="64"/>
      <c r="Z887" s="64"/>
      <c r="AA887" s="64"/>
      <c r="AB887" s="64"/>
    </row>
    <row r="888" spans="1:28" ht="12.75" customHeight="1">
      <c r="A888" s="64"/>
      <c r="B888" s="64"/>
      <c r="C888" s="64"/>
      <c r="D888" s="64"/>
      <c r="E888" s="64"/>
      <c r="F888" s="64"/>
      <c r="G888" s="64"/>
      <c r="H888" s="64"/>
      <c r="I888" s="64"/>
      <c r="J888" s="64"/>
      <c r="K888" s="64"/>
      <c r="L888" s="64"/>
      <c r="M888" s="64"/>
      <c r="N888" s="64"/>
      <c r="O888" s="64"/>
      <c r="P888" s="64"/>
      <c r="Q888" s="64"/>
      <c r="R888" s="64"/>
      <c r="S888" s="64"/>
      <c r="T888" s="64"/>
      <c r="U888" s="64"/>
      <c r="V888" s="64"/>
      <c r="W888" s="64"/>
      <c r="X888" s="64"/>
      <c r="Y888" s="64"/>
      <c r="Z888" s="64"/>
      <c r="AA888" s="64"/>
      <c r="AB888" s="64"/>
    </row>
    <row r="889" spans="1:28" ht="12.75" customHeight="1">
      <c r="A889" s="64"/>
      <c r="B889" s="64"/>
      <c r="C889" s="64"/>
      <c r="D889" s="64"/>
      <c r="E889" s="64"/>
      <c r="F889" s="64"/>
      <c r="G889" s="64"/>
      <c r="H889" s="64"/>
      <c r="I889" s="64"/>
      <c r="J889" s="64"/>
      <c r="K889" s="64"/>
      <c r="L889" s="64"/>
      <c r="M889" s="64"/>
      <c r="N889" s="64"/>
      <c r="O889" s="64"/>
      <c r="P889" s="64"/>
      <c r="Q889" s="64"/>
      <c r="R889" s="64"/>
      <c r="S889" s="64"/>
      <c r="T889" s="64"/>
      <c r="U889" s="64"/>
      <c r="V889" s="64"/>
      <c r="W889" s="64"/>
      <c r="X889" s="64"/>
      <c r="Y889" s="64"/>
      <c r="Z889" s="64"/>
      <c r="AA889" s="64"/>
      <c r="AB889" s="64"/>
    </row>
    <row r="890" spans="1:28" ht="12.75" customHeight="1">
      <c r="A890" s="64"/>
      <c r="B890" s="64"/>
      <c r="C890" s="64"/>
      <c r="D890" s="64"/>
      <c r="E890" s="64"/>
      <c r="F890" s="64"/>
      <c r="G890" s="64"/>
      <c r="H890" s="64"/>
      <c r="I890" s="64"/>
      <c r="J890" s="64"/>
      <c r="K890" s="64"/>
      <c r="L890" s="64"/>
      <c r="M890" s="64"/>
      <c r="N890" s="64"/>
      <c r="O890" s="64"/>
      <c r="P890" s="64"/>
      <c r="Q890" s="64"/>
      <c r="R890" s="64"/>
      <c r="S890" s="64"/>
      <c r="T890" s="64"/>
      <c r="U890" s="64"/>
      <c r="V890" s="64"/>
      <c r="W890" s="64"/>
      <c r="X890" s="64"/>
      <c r="Y890" s="64"/>
      <c r="Z890" s="64"/>
      <c r="AA890" s="64"/>
      <c r="AB890" s="64"/>
    </row>
    <row r="891" spans="1:28" ht="12.75" customHeight="1">
      <c r="A891" s="64"/>
      <c r="B891" s="64"/>
      <c r="C891" s="64"/>
      <c r="D891" s="64"/>
      <c r="E891" s="64"/>
      <c r="F891" s="64"/>
      <c r="G891" s="64"/>
      <c r="H891" s="64"/>
      <c r="I891" s="64"/>
      <c r="J891" s="64"/>
      <c r="K891" s="64"/>
      <c r="L891" s="64"/>
      <c r="M891" s="64"/>
      <c r="N891" s="64"/>
      <c r="O891" s="64"/>
      <c r="P891" s="64"/>
      <c r="Q891" s="64"/>
      <c r="R891" s="64"/>
      <c r="S891" s="64"/>
      <c r="T891" s="64"/>
      <c r="U891" s="64"/>
      <c r="V891" s="64"/>
      <c r="W891" s="64"/>
      <c r="X891" s="64"/>
      <c r="Y891" s="64"/>
      <c r="Z891" s="64"/>
      <c r="AA891" s="64"/>
      <c r="AB891" s="64"/>
    </row>
    <row r="892" spans="1:28" ht="12.75" customHeight="1">
      <c r="A892" s="64"/>
      <c r="B892" s="64"/>
      <c r="C892" s="64"/>
      <c r="D892" s="64"/>
      <c r="E892" s="64"/>
      <c r="F892" s="64"/>
      <c r="G892" s="64"/>
      <c r="H892" s="64"/>
      <c r="I892" s="64"/>
      <c r="J892" s="64"/>
      <c r="K892" s="64"/>
      <c r="L892" s="64"/>
      <c r="M892" s="64"/>
      <c r="N892" s="64"/>
      <c r="O892" s="64"/>
      <c r="P892" s="64"/>
      <c r="Q892" s="64"/>
      <c r="R892" s="64"/>
      <c r="S892" s="64"/>
      <c r="T892" s="64"/>
      <c r="U892" s="64"/>
      <c r="V892" s="64"/>
      <c r="W892" s="64"/>
      <c r="X892" s="64"/>
      <c r="Y892" s="64"/>
      <c r="Z892" s="64"/>
      <c r="AA892" s="64"/>
      <c r="AB892" s="64"/>
    </row>
    <row r="893" spans="1:28" ht="12.75" customHeight="1">
      <c r="A893" s="64"/>
      <c r="B893" s="64"/>
      <c r="C893" s="64"/>
      <c r="D893" s="64"/>
      <c r="E893" s="64"/>
      <c r="F893" s="64"/>
      <c r="G893" s="64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R893" s="64"/>
      <c r="S893" s="64"/>
      <c r="T893" s="64"/>
      <c r="U893" s="64"/>
      <c r="V893" s="64"/>
      <c r="W893" s="64"/>
      <c r="X893" s="64"/>
      <c r="Y893" s="64"/>
      <c r="Z893" s="64"/>
      <c r="AA893" s="64"/>
      <c r="AB893" s="64"/>
    </row>
    <row r="894" spans="1:28" ht="12.75" customHeight="1">
      <c r="A894" s="64"/>
      <c r="B894" s="64"/>
      <c r="C894" s="64"/>
      <c r="D894" s="64"/>
      <c r="E894" s="64"/>
      <c r="F894" s="64"/>
      <c r="G894" s="64"/>
      <c r="H894" s="64"/>
      <c r="I894" s="64"/>
      <c r="J894" s="64"/>
      <c r="K894" s="64"/>
      <c r="L894" s="64"/>
      <c r="M894" s="64"/>
      <c r="N894" s="64"/>
      <c r="O894" s="64"/>
      <c r="P894" s="64"/>
      <c r="Q894" s="64"/>
      <c r="R894" s="64"/>
      <c r="S894" s="64"/>
      <c r="T894" s="64"/>
      <c r="U894" s="64"/>
      <c r="V894" s="64"/>
      <c r="W894" s="64"/>
      <c r="X894" s="64"/>
      <c r="Y894" s="64"/>
      <c r="Z894" s="64"/>
      <c r="AA894" s="64"/>
      <c r="AB894" s="64"/>
    </row>
    <row r="895" spans="1:28" ht="12.75" customHeight="1">
      <c r="A895" s="64"/>
      <c r="B895" s="64"/>
      <c r="C895" s="64"/>
      <c r="D895" s="64"/>
      <c r="E895" s="64"/>
      <c r="F895" s="64"/>
      <c r="G895" s="64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R895" s="64"/>
      <c r="S895" s="64"/>
      <c r="T895" s="64"/>
      <c r="U895" s="64"/>
      <c r="V895" s="64"/>
      <c r="W895" s="64"/>
      <c r="X895" s="64"/>
      <c r="Y895" s="64"/>
      <c r="Z895" s="64"/>
      <c r="AA895" s="64"/>
      <c r="AB895" s="64"/>
    </row>
    <row r="896" spans="1:28" ht="12.75" customHeight="1">
      <c r="A896" s="64"/>
      <c r="B896" s="64"/>
      <c r="C896" s="64"/>
      <c r="D896" s="64"/>
      <c r="E896" s="64"/>
      <c r="F896" s="64"/>
      <c r="G896" s="64"/>
      <c r="H896" s="64"/>
      <c r="I896" s="64"/>
      <c r="J896" s="64"/>
      <c r="K896" s="64"/>
      <c r="L896" s="64"/>
      <c r="M896" s="64"/>
      <c r="N896" s="64"/>
      <c r="O896" s="64"/>
      <c r="P896" s="64"/>
      <c r="Q896" s="64"/>
      <c r="R896" s="64"/>
      <c r="S896" s="64"/>
      <c r="T896" s="64"/>
      <c r="U896" s="64"/>
      <c r="V896" s="64"/>
      <c r="W896" s="64"/>
      <c r="X896" s="64"/>
      <c r="Y896" s="64"/>
      <c r="Z896" s="64"/>
      <c r="AA896" s="64"/>
      <c r="AB896" s="64"/>
    </row>
    <row r="897" spans="1:28" ht="12.75" customHeight="1">
      <c r="A897" s="64"/>
      <c r="B897" s="64"/>
      <c r="C897" s="64"/>
      <c r="D897" s="64"/>
      <c r="E897" s="64"/>
      <c r="F897" s="64"/>
      <c r="G897" s="64"/>
      <c r="H897" s="64"/>
      <c r="I897" s="64"/>
      <c r="J897" s="64"/>
      <c r="K897" s="64"/>
      <c r="L897" s="64"/>
      <c r="M897" s="64"/>
      <c r="N897" s="64"/>
      <c r="O897" s="64"/>
      <c r="P897" s="64"/>
      <c r="Q897" s="64"/>
      <c r="R897" s="64"/>
      <c r="S897" s="64"/>
      <c r="T897" s="64"/>
      <c r="U897" s="64"/>
      <c r="V897" s="64"/>
      <c r="W897" s="64"/>
      <c r="X897" s="64"/>
      <c r="Y897" s="64"/>
      <c r="Z897" s="64"/>
      <c r="AA897" s="64"/>
      <c r="AB897" s="64"/>
    </row>
    <row r="898" spans="1:28" ht="12.75" customHeight="1">
      <c r="A898" s="64"/>
      <c r="B898" s="64"/>
      <c r="C898" s="64"/>
      <c r="D898" s="64"/>
      <c r="E898" s="64"/>
      <c r="F898" s="64"/>
      <c r="G898" s="64"/>
      <c r="H898" s="64"/>
      <c r="I898" s="64"/>
      <c r="J898" s="64"/>
      <c r="K898" s="64"/>
      <c r="L898" s="64"/>
      <c r="M898" s="64"/>
      <c r="N898" s="64"/>
      <c r="O898" s="64"/>
      <c r="P898" s="64"/>
      <c r="Q898" s="64"/>
      <c r="R898" s="64"/>
      <c r="S898" s="64"/>
      <c r="T898" s="64"/>
      <c r="U898" s="64"/>
      <c r="V898" s="64"/>
      <c r="W898" s="64"/>
      <c r="X898" s="64"/>
      <c r="Y898" s="64"/>
      <c r="Z898" s="64"/>
      <c r="AA898" s="64"/>
      <c r="AB898" s="64"/>
    </row>
    <row r="899" spans="1:28" ht="12.75" customHeight="1">
      <c r="A899" s="64"/>
      <c r="B899" s="64"/>
      <c r="C899" s="64"/>
      <c r="D899" s="64"/>
      <c r="E899" s="64"/>
      <c r="F899" s="64"/>
      <c r="G899" s="64"/>
      <c r="H899" s="64"/>
      <c r="I899" s="64"/>
      <c r="J899" s="64"/>
      <c r="K899" s="64"/>
      <c r="L899" s="64"/>
      <c r="M899" s="64"/>
      <c r="N899" s="64"/>
      <c r="O899" s="64"/>
      <c r="P899" s="64"/>
      <c r="Q899" s="64"/>
      <c r="R899" s="64"/>
      <c r="S899" s="64"/>
      <c r="T899" s="64"/>
      <c r="U899" s="64"/>
      <c r="V899" s="64"/>
      <c r="W899" s="64"/>
      <c r="X899" s="64"/>
      <c r="Y899" s="64"/>
      <c r="Z899" s="64"/>
      <c r="AA899" s="64"/>
      <c r="AB899" s="64"/>
    </row>
    <row r="900" spans="1:28" ht="12.75" customHeight="1">
      <c r="A900" s="64"/>
      <c r="B900" s="64"/>
      <c r="C900" s="64"/>
      <c r="D900" s="64"/>
      <c r="E900" s="64"/>
      <c r="F900" s="64"/>
      <c r="G900" s="64"/>
      <c r="H900" s="64"/>
      <c r="I900" s="64"/>
      <c r="J900" s="64"/>
      <c r="K900" s="64"/>
      <c r="L900" s="64"/>
      <c r="M900" s="64"/>
      <c r="N900" s="64"/>
      <c r="O900" s="64"/>
      <c r="P900" s="64"/>
      <c r="Q900" s="64"/>
      <c r="R900" s="64"/>
      <c r="S900" s="64"/>
      <c r="T900" s="64"/>
      <c r="U900" s="64"/>
      <c r="V900" s="64"/>
      <c r="W900" s="64"/>
      <c r="X900" s="64"/>
      <c r="Y900" s="64"/>
      <c r="Z900" s="64"/>
      <c r="AA900" s="64"/>
      <c r="AB900" s="64"/>
    </row>
    <row r="901" spans="1:28" ht="12.75" customHeight="1">
      <c r="A901" s="64"/>
      <c r="B901" s="64"/>
      <c r="C901" s="64"/>
      <c r="D901" s="64"/>
      <c r="E901" s="64"/>
      <c r="F901" s="64"/>
      <c r="G901" s="64"/>
      <c r="H901" s="64"/>
      <c r="I901" s="64"/>
      <c r="J901" s="64"/>
      <c r="K901" s="64"/>
      <c r="L901" s="64"/>
      <c r="M901" s="64"/>
      <c r="N901" s="64"/>
      <c r="O901" s="64"/>
      <c r="P901" s="64"/>
      <c r="Q901" s="64"/>
      <c r="R901" s="64"/>
      <c r="S901" s="64"/>
      <c r="T901" s="64"/>
      <c r="U901" s="64"/>
      <c r="V901" s="64"/>
      <c r="W901" s="64"/>
      <c r="X901" s="64"/>
      <c r="Y901" s="64"/>
      <c r="Z901" s="64"/>
      <c r="AA901" s="64"/>
      <c r="AB901" s="64"/>
    </row>
    <row r="902" spans="1:28" ht="12.75" customHeight="1">
      <c r="A902" s="64"/>
      <c r="B902" s="64"/>
      <c r="C902" s="64"/>
      <c r="D902" s="64"/>
      <c r="E902" s="64"/>
      <c r="F902" s="64"/>
      <c r="G902" s="64"/>
      <c r="H902" s="64"/>
      <c r="I902" s="64"/>
      <c r="J902" s="64"/>
      <c r="K902" s="64"/>
      <c r="L902" s="64"/>
      <c r="M902" s="64"/>
      <c r="N902" s="64"/>
      <c r="O902" s="64"/>
      <c r="P902" s="64"/>
      <c r="Q902" s="64"/>
      <c r="R902" s="64"/>
      <c r="S902" s="64"/>
      <c r="T902" s="64"/>
      <c r="U902" s="64"/>
      <c r="V902" s="64"/>
      <c r="W902" s="64"/>
      <c r="X902" s="64"/>
      <c r="Y902" s="64"/>
      <c r="Z902" s="64"/>
      <c r="AA902" s="64"/>
      <c r="AB902" s="64"/>
    </row>
    <row r="903" spans="1:28" ht="12.75" customHeight="1">
      <c r="A903" s="64"/>
      <c r="B903" s="64"/>
      <c r="C903" s="64"/>
      <c r="D903" s="64"/>
      <c r="E903" s="64"/>
      <c r="F903" s="64"/>
      <c r="G903" s="64"/>
      <c r="H903" s="64"/>
      <c r="I903" s="64"/>
      <c r="J903" s="64"/>
      <c r="K903" s="64"/>
      <c r="L903" s="64"/>
      <c r="M903" s="64"/>
      <c r="N903" s="64"/>
      <c r="O903" s="64"/>
      <c r="P903" s="64"/>
      <c r="Q903" s="64"/>
      <c r="R903" s="64"/>
      <c r="S903" s="64"/>
      <c r="T903" s="64"/>
      <c r="U903" s="64"/>
      <c r="V903" s="64"/>
      <c r="W903" s="64"/>
      <c r="X903" s="64"/>
      <c r="Y903" s="64"/>
      <c r="Z903" s="64"/>
      <c r="AA903" s="64"/>
      <c r="AB903" s="64"/>
    </row>
    <row r="904" spans="1:28" ht="12.75" customHeight="1">
      <c r="A904" s="64"/>
      <c r="B904" s="64"/>
      <c r="C904" s="64"/>
      <c r="D904" s="64"/>
      <c r="E904" s="64"/>
      <c r="F904" s="64"/>
      <c r="G904" s="64"/>
      <c r="H904" s="64"/>
      <c r="I904" s="64"/>
      <c r="J904" s="64"/>
      <c r="K904" s="64"/>
      <c r="L904" s="64"/>
      <c r="M904" s="64"/>
      <c r="N904" s="64"/>
      <c r="O904" s="64"/>
      <c r="P904" s="64"/>
      <c r="Q904" s="64"/>
      <c r="R904" s="64"/>
      <c r="S904" s="64"/>
      <c r="T904" s="64"/>
      <c r="U904" s="64"/>
      <c r="V904" s="64"/>
      <c r="W904" s="64"/>
      <c r="X904" s="64"/>
      <c r="Y904" s="64"/>
      <c r="Z904" s="64"/>
      <c r="AA904" s="64"/>
      <c r="AB904" s="64"/>
    </row>
    <row r="905" spans="1:28" ht="12.75" customHeight="1">
      <c r="A905" s="64"/>
      <c r="B905" s="64"/>
      <c r="C905" s="64"/>
      <c r="D905" s="64"/>
      <c r="E905" s="64"/>
      <c r="F905" s="64"/>
      <c r="G905" s="64"/>
      <c r="H905" s="64"/>
      <c r="I905" s="64"/>
      <c r="J905" s="64"/>
      <c r="K905" s="64"/>
      <c r="L905" s="64"/>
      <c r="M905" s="64"/>
      <c r="N905" s="64"/>
      <c r="O905" s="64"/>
      <c r="P905" s="64"/>
      <c r="Q905" s="64"/>
      <c r="R905" s="64"/>
      <c r="S905" s="64"/>
      <c r="T905" s="64"/>
      <c r="U905" s="64"/>
      <c r="V905" s="64"/>
      <c r="W905" s="64"/>
      <c r="X905" s="64"/>
      <c r="Y905" s="64"/>
      <c r="Z905" s="64"/>
      <c r="AA905" s="64"/>
      <c r="AB905" s="64"/>
    </row>
    <row r="906" spans="1:28" ht="12.75" customHeight="1">
      <c r="A906" s="64"/>
      <c r="B906" s="64"/>
      <c r="C906" s="64"/>
      <c r="D906" s="64"/>
      <c r="E906" s="64"/>
      <c r="F906" s="64"/>
      <c r="G906" s="64"/>
      <c r="H906" s="64"/>
      <c r="I906" s="64"/>
      <c r="J906" s="64"/>
      <c r="K906" s="64"/>
      <c r="L906" s="64"/>
      <c r="M906" s="64"/>
      <c r="N906" s="64"/>
      <c r="O906" s="64"/>
      <c r="P906" s="64"/>
      <c r="Q906" s="64"/>
      <c r="R906" s="64"/>
      <c r="S906" s="64"/>
      <c r="T906" s="64"/>
      <c r="U906" s="64"/>
      <c r="V906" s="64"/>
      <c r="W906" s="64"/>
      <c r="X906" s="64"/>
      <c r="Y906" s="64"/>
      <c r="Z906" s="64"/>
      <c r="AA906" s="64"/>
      <c r="AB906" s="64"/>
    </row>
    <row r="907" spans="1:28" ht="12.75" customHeight="1">
      <c r="A907" s="64"/>
      <c r="B907" s="64"/>
      <c r="C907" s="64"/>
      <c r="D907" s="64"/>
      <c r="E907" s="64"/>
      <c r="F907" s="64"/>
      <c r="G907" s="64"/>
      <c r="H907" s="64"/>
      <c r="I907" s="64"/>
      <c r="J907" s="64"/>
      <c r="K907" s="64"/>
      <c r="L907" s="64"/>
      <c r="M907" s="64"/>
      <c r="N907" s="64"/>
      <c r="O907" s="64"/>
      <c r="P907" s="64"/>
      <c r="Q907" s="64"/>
      <c r="R907" s="64"/>
      <c r="S907" s="64"/>
      <c r="T907" s="64"/>
      <c r="U907" s="64"/>
      <c r="V907" s="64"/>
      <c r="W907" s="64"/>
      <c r="X907" s="64"/>
      <c r="Y907" s="64"/>
      <c r="Z907" s="64"/>
      <c r="AA907" s="64"/>
      <c r="AB907" s="64"/>
    </row>
    <row r="908" spans="1:28" ht="12.75" customHeight="1">
      <c r="A908" s="64"/>
      <c r="B908" s="64"/>
      <c r="C908" s="64"/>
      <c r="D908" s="64"/>
      <c r="E908" s="64"/>
      <c r="F908" s="64"/>
      <c r="G908" s="64"/>
      <c r="H908" s="64"/>
      <c r="I908" s="64"/>
      <c r="J908" s="64"/>
      <c r="K908" s="64"/>
      <c r="L908" s="64"/>
      <c r="M908" s="64"/>
      <c r="N908" s="64"/>
      <c r="O908" s="64"/>
      <c r="P908" s="64"/>
      <c r="Q908" s="64"/>
      <c r="R908" s="64"/>
      <c r="S908" s="64"/>
      <c r="T908" s="64"/>
      <c r="U908" s="64"/>
      <c r="V908" s="64"/>
      <c r="W908" s="64"/>
      <c r="X908" s="64"/>
      <c r="Y908" s="64"/>
      <c r="Z908" s="64"/>
      <c r="AA908" s="64"/>
      <c r="AB908" s="64"/>
    </row>
    <row r="909" spans="1:28" ht="12.75" customHeight="1">
      <c r="A909" s="64"/>
      <c r="B909" s="64"/>
      <c r="C909" s="64"/>
      <c r="D909" s="64"/>
      <c r="E909" s="64"/>
      <c r="F909" s="64"/>
      <c r="G909" s="64"/>
      <c r="H909" s="64"/>
      <c r="I909" s="64"/>
      <c r="J909" s="64"/>
      <c r="K909" s="64"/>
      <c r="L909" s="64"/>
      <c r="M909" s="64"/>
      <c r="N909" s="64"/>
      <c r="O909" s="64"/>
      <c r="P909" s="64"/>
      <c r="Q909" s="64"/>
      <c r="R909" s="64"/>
      <c r="S909" s="64"/>
      <c r="T909" s="64"/>
      <c r="U909" s="64"/>
      <c r="V909" s="64"/>
      <c r="W909" s="64"/>
      <c r="X909" s="64"/>
      <c r="Y909" s="64"/>
      <c r="Z909" s="64"/>
      <c r="AA909" s="64"/>
      <c r="AB909" s="64"/>
    </row>
    <row r="910" spans="1:28" ht="12.75" customHeight="1">
      <c r="A910" s="64"/>
      <c r="B910" s="64"/>
      <c r="C910" s="64"/>
      <c r="D910" s="64"/>
      <c r="E910" s="64"/>
      <c r="F910" s="64"/>
      <c r="G910" s="64"/>
      <c r="H910" s="64"/>
      <c r="I910" s="64"/>
      <c r="J910" s="64"/>
      <c r="K910" s="64"/>
      <c r="L910" s="64"/>
      <c r="M910" s="64"/>
      <c r="N910" s="64"/>
      <c r="O910" s="64"/>
      <c r="P910" s="64"/>
      <c r="Q910" s="64"/>
      <c r="R910" s="64"/>
      <c r="S910" s="64"/>
      <c r="T910" s="64"/>
      <c r="U910" s="64"/>
      <c r="V910" s="64"/>
      <c r="W910" s="64"/>
      <c r="X910" s="64"/>
      <c r="Y910" s="64"/>
      <c r="Z910" s="64"/>
      <c r="AA910" s="64"/>
      <c r="AB910" s="64"/>
    </row>
    <row r="911" spans="1:28" ht="12.75" customHeight="1">
      <c r="A911" s="64"/>
      <c r="B911" s="64"/>
      <c r="C911" s="64"/>
      <c r="D911" s="64"/>
      <c r="E911" s="64"/>
      <c r="F911" s="64"/>
      <c r="G911" s="64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R911" s="64"/>
      <c r="S911" s="64"/>
      <c r="T911" s="64"/>
      <c r="U911" s="64"/>
      <c r="V911" s="64"/>
      <c r="W911" s="64"/>
      <c r="X911" s="64"/>
      <c r="Y911" s="64"/>
      <c r="Z911" s="64"/>
      <c r="AA911" s="64"/>
      <c r="AB911" s="64"/>
    </row>
    <row r="912" spans="1:28" ht="12.75" customHeight="1">
      <c r="A912" s="64"/>
      <c r="B912" s="64"/>
      <c r="C912" s="64"/>
      <c r="D912" s="64"/>
      <c r="E912" s="64"/>
      <c r="F912" s="64"/>
      <c r="G912" s="64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R912" s="64"/>
      <c r="S912" s="64"/>
      <c r="T912" s="64"/>
      <c r="U912" s="64"/>
      <c r="V912" s="64"/>
      <c r="W912" s="64"/>
      <c r="X912" s="64"/>
      <c r="Y912" s="64"/>
      <c r="Z912" s="64"/>
      <c r="AA912" s="64"/>
      <c r="AB912" s="64"/>
    </row>
    <row r="913" spans="1:28" ht="12.75" customHeight="1">
      <c r="A913" s="64"/>
      <c r="B913" s="64"/>
      <c r="C913" s="64"/>
      <c r="D913" s="64"/>
      <c r="E913" s="64"/>
      <c r="F913" s="64"/>
      <c r="G913" s="64"/>
      <c r="H913" s="64"/>
      <c r="I913" s="64"/>
      <c r="J913" s="64"/>
      <c r="K913" s="64"/>
      <c r="L913" s="64"/>
      <c r="M913" s="64"/>
      <c r="N913" s="64"/>
      <c r="O913" s="64"/>
      <c r="P913" s="64"/>
      <c r="Q913" s="64"/>
      <c r="R913" s="64"/>
      <c r="S913" s="64"/>
      <c r="T913" s="64"/>
      <c r="U913" s="64"/>
      <c r="V913" s="64"/>
      <c r="W913" s="64"/>
      <c r="X913" s="64"/>
      <c r="Y913" s="64"/>
      <c r="Z913" s="64"/>
      <c r="AA913" s="64"/>
      <c r="AB913" s="64"/>
    </row>
    <row r="914" spans="1:28" ht="12.75" customHeight="1">
      <c r="A914" s="64"/>
      <c r="B914" s="64"/>
      <c r="C914" s="64"/>
      <c r="D914" s="64"/>
      <c r="E914" s="64"/>
      <c r="F914" s="64"/>
      <c r="G914" s="64"/>
      <c r="H914" s="64"/>
      <c r="I914" s="64"/>
      <c r="J914" s="64"/>
      <c r="K914" s="64"/>
      <c r="L914" s="64"/>
      <c r="M914" s="64"/>
      <c r="N914" s="64"/>
      <c r="O914" s="64"/>
      <c r="P914" s="64"/>
      <c r="Q914" s="64"/>
      <c r="R914" s="64"/>
      <c r="S914" s="64"/>
      <c r="T914" s="64"/>
      <c r="U914" s="64"/>
      <c r="V914" s="64"/>
      <c r="W914" s="64"/>
      <c r="X914" s="64"/>
      <c r="Y914" s="64"/>
      <c r="Z914" s="64"/>
      <c r="AA914" s="64"/>
      <c r="AB914" s="64"/>
    </row>
    <row r="915" spans="1:28" ht="12.75" customHeight="1">
      <c r="A915" s="64"/>
      <c r="B915" s="64"/>
      <c r="C915" s="64"/>
      <c r="D915" s="64"/>
      <c r="E915" s="64"/>
      <c r="F915" s="64"/>
      <c r="G915" s="64"/>
      <c r="H915" s="64"/>
      <c r="I915" s="64"/>
      <c r="J915" s="64"/>
      <c r="K915" s="64"/>
      <c r="L915" s="64"/>
      <c r="M915" s="64"/>
      <c r="N915" s="64"/>
      <c r="O915" s="64"/>
      <c r="P915" s="64"/>
      <c r="Q915" s="64"/>
      <c r="R915" s="64"/>
      <c r="S915" s="64"/>
      <c r="T915" s="64"/>
      <c r="U915" s="64"/>
      <c r="V915" s="64"/>
      <c r="W915" s="64"/>
      <c r="X915" s="64"/>
      <c r="Y915" s="64"/>
      <c r="Z915" s="64"/>
      <c r="AA915" s="64"/>
      <c r="AB915" s="64"/>
    </row>
    <row r="916" spans="1:28" ht="12.75" customHeight="1">
      <c r="A916" s="64"/>
      <c r="B916" s="64"/>
      <c r="C916" s="64"/>
      <c r="D916" s="64"/>
      <c r="E916" s="64"/>
      <c r="F916" s="64"/>
      <c r="G916" s="64"/>
      <c r="H916" s="64"/>
      <c r="I916" s="64"/>
      <c r="J916" s="64"/>
      <c r="K916" s="64"/>
      <c r="L916" s="64"/>
      <c r="M916" s="64"/>
      <c r="N916" s="64"/>
      <c r="O916" s="64"/>
      <c r="P916" s="64"/>
      <c r="Q916" s="64"/>
      <c r="R916" s="64"/>
      <c r="S916" s="64"/>
      <c r="T916" s="64"/>
      <c r="U916" s="64"/>
      <c r="V916" s="64"/>
      <c r="W916" s="64"/>
      <c r="X916" s="64"/>
      <c r="Y916" s="64"/>
      <c r="Z916" s="64"/>
      <c r="AA916" s="64"/>
      <c r="AB916" s="64"/>
    </row>
    <row r="917" spans="1:28" ht="12.75" customHeight="1">
      <c r="A917" s="64"/>
      <c r="B917" s="64"/>
      <c r="C917" s="64"/>
      <c r="D917" s="64"/>
      <c r="E917" s="64"/>
      <c r="F917" s="64"/>
      <c r="G917" s="64"/>
      <c r="H917" s="64"/>
      <c r="I917" s="64"/>
      <c r="J917" s="64"/>
      <c r="K917" s="64"/>
      <c r="L917" s="64"/>
      <c r="M917" s="64"/>
      <c r="N917" s="64"/>
      <c r="O917" s="64"/>
      <c r="P917" s="64"/>
      <c r="Q917" s="64"/>
      <c r="R917" s="64"/>
      <c r="S917" s="64"/>
      <c r="T917" s="64"/>
      <c r="U917" s="64"/>
      <c r="V917" s="64"/>
      <c r="W917" s="64"/>
      <c r="X917" s="64"/>
      <c r="Y917" s="64"/>
      <c r="Z917" s="64"/>
      <c r="AA917" s="64"/>
      <c r="AB917" s="64"/>
    </row>
    <row r="918" spans="1:28" ht="12.75" customHeight="1">
      <c r="A918" s="64"/>
      <c r="B918" s="64"/>
      <c r="C918" s="64"/>
      <c r="D918" s="64"/>
      <c r="E918" s="64"/>
      <c r="F918" s="64"/>
      <c r="G918" s="64"/>
      <c r="H918" s="64"/>
      <c r="I918" s="64"/>
      <c r="J918" s="64"/>
      <c r="K918" s="64"/>
      <c r="L918" s="64"/>
      <c r="M918" s="64"/>
      <c r="N918" s="64"/>
      <c r="O918" s="64"/>
      <c r="P918" s="64"/>
      <c r="Q918" s="64"/>
      <c r="R918" s="64"/>
      <c r="S918" s="64"/>
      <c r="T918" s="64"/>
      <c r="U918" s="64"/>
      <c r="V918" s="64"/>
      <c r="W918" s="64"/>
      <c r="X918" s="64"/>
      <c r="Y918" s="64"/>
      <c r="Z918" s="64"/>
      <c r="AA918" s="64"/>
      <c r="AB918" s="64"/>
    </row>
    <row r="919" spans="1:28" ht="12.75" customHeight="1">
      <c r="A919" s="64"/>
      <c r="B919" s="64"/>
      <c r="C919" s="64"/>
      <c r="D919" s="64"/>
      <c r="E919" s="64"/>
      <c r="F919" s="64"/>
      <c r="G919" s="64"/>
      <c r="H919" s="64"/>
      <c r="I919" s="64"/>
      <c r="J919" s="64"/>
      <c r="K919" s="64"/>
      <c r="L919" s="64"/>
      <c r="M919" s="64"/>
      <c r="N919" s="64"/>
      <c r="O919" s="64"/>
      <c r="P919" s="64"/>
      <c r="Q919" s="64"/>
      <c r="R919" s="64"/>
      <c r="S919" s="64"/>
      <c r="T919" s="64"/>
      <c r="U919" s="64"/>
      <c r="V919" s="64"/>
      <c r="W919" s="64"/>
      <c r="X919" s="64"/>
      <c r="Y919" s="64"/>
      <c r="Z919" s="64"/>
      <c r="AA919" s="64"/>
      <c r="AB919" s="64"/>
    </row>
    <row r="920" spans="1:28" ht="12.75" customHeight="1">
      <c r="A920" s="64"/>
      <c r="B920" s="64"/>
      <c r="C920" s="64"/>
      <c r="D920" s="64"/>
      <c r="E920" s="64"/>
      <c r="F920" s="64"/>
      <c r="G920" s="64"/>
      <c r="H920" s="64"/>
      <c r="I920" s="64"/>
      <c r="J920" s="64"/>
      <c r="K920" s="64"/>
      <c r="L920" s="64"/>
      <c r="M920" s="64"/>
      <c r="N920" s="64"/>
      <c r="O920" s="64"/>
      <c r="P920" s="64"/>
      <c r="Q920" s="64"/>
      <c r="R920" s="64"/>
      <c r="S920" s="64"/>
      <c r="T920" s="64"/>
      <c r="U920" s="64"/>
      <c r="V920" s="64"/>
      <c r="W920" s="64"/>
      <c r="X920" s="64"/>
      <c r="Y920" s="64"/>
      <c r="Z920" s="64"/>
      <c r="AA920" s="64"/>
      <c r="AB920" s="64"/>
    </row>
    <row r="921" spans="1:28" ht="12.75" customHeight="1">
      <c r="A921" s="64"/>
      <c r="B921" s="64"/>
      <c r="C921" s="64"/>
      <c r="D921" s="64"/>
      <c r="E921" s="64"/>
      <c r="F921" s="64"/>
      <c r="G921" s="64"/>
      <c r="H921" s="64"/>
      <c r="I921" s="64"/>
      <c r="J921" s="64"/>
      <c r="K921" s="64"/>
      <c r="L921" s="64"/>
      <c r="M921" s="64"/>
      <c r="N921" s="64"/>
      <c r="O921" s="64"/>
      <c r="P921" s="64"/>
      <c r="Q921" s="64"/>
      <c r="R921" s="64"/>
      <c r="S921" s="64"/>
      <c r="T921" s="64"/>
      <c r="U921" s="64"/>
      <c r="V921" s="64"/>
      <c r="W921" s="64"/>
      <c r="X921" s="64"/>
      <c r="Y921" s="64"/>
      <c r="Z921" s="64"/>
      <c r="AA921" s="64"/>
      <c r="AB921" s="64"/>
    </row>
    <row r="922" spans="1:28" ht="12.75" customHeight="1">
      <c r="A922" s="64"/>
      <c r="B922" s="64"/>
      <c r="C922" s="64"/>
      <c r="D922" s="64"/>
      <c r="E922" s="64"/>
      <c r="F922" s="64"/>
      <c r="G922" s="64"/>
      <c r="H922" s="64"/>
      <c r="I922" s="64"/>
      <c r="J922" s="64"/>
      <c r="K922" s="64"/>
      <c r="L922" s="64"/>
      <c r="M922" s="64"/>
      <c r="N922" s="64"/>
      <c r="O922" s="64"/>
      <c r="P922" s="64"/>
      <c r="Q922" s="64"/>
      <c r="R922" s="64"/>
      <c r="S922" s="64"/>
      <c r="T922" s="64"/>
      <c r="U922" s="64"/>
      <c r="V922" s="64"/>
      <c r="W922" s="64"/>
      <c r="X922" s="64"/>
      <c r="Y922" s="64"/>
      <c r="Z922" s="64"/>
      <c r="AA922" s="64"/>
      <c r="AB922" s="64"/>
    </row>
    <row r="923" spans="1:28" ht="12.75" customHeight="1">
      <c r="A923" s="64"/>
      <c r="B923" s="64"/>
      <c r="C923" s="64"/>
      <c r="D923" s="64"/>
      <c r="E923" s="64"/>
      <c r="F923" s="64"/>
      <c r="G923" s="64"/>
      <c r="H923" s="64"/>
      <c r="I923" s="64"/>
      <c r="J923" s="64"/>
      <c r="K923" s="64"/>
      <c r="L923" s="64"/>
      <c r="M923" s="64"/>
      <c r="N923" s="64"/>
      <c r="O923" s="64"/>
      <c r="P923" s="64"/>
      <c r="Q923" s="64"/>
      <c r="R923" s="64"/>
      <c r="S923" s="64"/>
      <c r="T923" s="64"/>
      <c r="U923" s="64"/>
      <c r="V923" s="64"/>
      <c r="W923" s="64"/>
      <c r="X923" s="64"/>
      <c r="Y923" s="64"/>
      <c r="Z923" s="64"/>
      <c r="AA923" s="64"/>
      <c r="AB923" s="64"/>
    </row>
    <row r="924" spans="1:28" ht="12.75" customHeight="1">
      <c r="A924" s="64"/>
      <c r="B924" s="64"/>
      <c r="C924" s="64"/>
      <c r="D924" s="64"/>
      <c r="E924" s="64"/>
      <c r="F924" s="64"/>
      <c r="G924" s="64"/>
      <c r="H924" s="64"/>
      <c r="I924" s="64"/>
      <c r="J924" s="64"/>
      <c r="K924" s="64"/>
      <c r="L924" s="64"/>
      <c r="M924" s="64"/>
      <c r="N924" s="64"/>
      <c r="O924" s="64"/>
      <c r="P924" s="64"/>
      <c r="Q924" s="64"/>
      <c r="R924" s="64"/>
      <c r="S924" s="64"/>
      <c r="T924" s="64"/>
      <c r="U924" s="64"/>
      <c r="V924" s="64"/>
      <c r="W924" s="64"/>
      <c r="X924" s="64"/>
      <c r="Y924" s="64"/>
      <c r="Z924" s="64"/>
      <c r="AA924" s="64"/>
      <c r="AB924" s="64"/>
    </row>
    <row r="925" spans="1:28" ht="12.75" customHeight="1">
      <c r="A925" s="64"/>
      <c r="B925" s="64"/>
      <c r="C925" s="64"/>
      <c r="D925" s="64"/>
      <c r="E925" s="64"/>
      <c r="F925" s="64"/>
      <c r="G925" s="64"/>
      <c r="H925" s="64"/>
      <c r="I925" s="64"/>
      <c r="J925" s="64"/>
      <c r="K925" s="64"/>
      <c r="L925" s="64"/>
      <c r="M925" s="64"/>
      <c r="N925" s="64"/>
      <c r="O925" s="64"/>
      <c r="P925" s="64"/>
      <c r="Q925" s="64"/>
      <c r="R925" s="64"/>
      <c r="S925" s="64"/>
      <c r="T925" s="64"/>
      <c r="U925" s="64"/>
      <c r="V925" s="64"/>
      <c r="W925" s="64"/>
      <c r="X925" s="64"/>
      <c r="Y925" s="64"/>
      <c r="Z925" s="64"/>
      <c r="AA925" s="64"/>
      <c r="AB925" s="64"/>
    </row>
    <row r="926" spans="1:28" ht="12.75" customHeight="1">
      <c r="A926" s="64"/>
      <c r="B926" s="64"/>
      <c r="C926" s="64"/>
      <c r="D926" s="64"/>
      <c r="E926" s="64"/>
      <c r="F926" s="64"/>
      <c r="G926" s="64"/>
      <c r="H926" s="64"/>
      <c r="I926" s="64"/>
      <c r="J926" s="64"/>
      <c r="K926" s="64"/>
      <c r="L926" s="64"/>
      <c r="M926" s="64"/>
      <c r="N926" s="64"/>
      <c r="O926" s="64"/>
      <c r="P926" s="64"/>
      <c r="Q926" s="64"/>
      <c r="R926" s="64"/>
      <c r="S926" s="64"/>
      <c r="T926" s="64"/>
      <c r="U926" s="64"/>
      <c r="V926" s="64"/>
      <c r="W926" s="64"/>
      <c r="X926" s="64"/>
      <c r="Y926" s="64"/>
      <c r="Z926" s="64"/>
      <c r="AA926" s="64"/>
      <c r="AB926" s="64"/>
    </row>
    <row r="927" spans="1:28" ht="12.75" customHeight="1">
      <c r="A927" s="64"/>
      <c r="B927" s="64"/>
      <c r="C927" s="64"/>
      <c r="D927" s="64"/>
      <c r="E927" s="64"/>
      <c r="F927" s="64"/>
      <c r="G927" s="64"/>
      <c r="H927" s="64"/>
      <c r="I927" s="64"/>
      <c r="J927" s="64"/>
      <c r="K927" s="64"/>
      <c r="L927" s="64"/>
      <c r="M927" s="64"/>
      <c r="N927" s="64"/>
      <c r="O927" s="64"/>
      <c r="P927" s="64"/>
      <c r="Q927" s="64"/>
      <c r="R927" s="64"/>
      <c r="S927" s="64"/>
      <c r="T927" s="64"/>
      <c r="U927" s="64"/>
      <c r="V927" s="64"/>
      <c r="W927" s="64"/>
      <c r="X927" s="64"/>
      <c r="Y927" s="64"/>
      <c r="Z927" s="64"/>
      <c r="AA927" s="64"/>
      <c r="AB927" s="64"/>
    </row>
    <row r="928" spans="1:28" ht="12.75" customHeight="1">
      <c r="A928" s="64"/>
      <c r="B928" s="64"/>
      <c r="C928" s="64"/>
      <c r="D928" s="64"/>
      <c r="E928" s="64"/>
      <c r="F928" s="64"/>
      <c r="G928" s="64"/>
      <c r="H928" s="64"/>
      <c r="I928" s="64"/>
      <c r="J928" s="64"/>
      <c r="K928" s="64"/>
      <c r="L928" s="64"/>
      <c r="M928" s="64"/>
      <c r="N928" s="64"/>
      <c r="O928" s="64"/>
      <c r="P928" s="64"/>
      <c r="Q928" s="64"/>
      <c r="R928" s="64"/>
      <c r="S928" s="64"/>
      <c r="T928" s="64"/>
      <c r="U928" s="64"/>
      <c r="V928" s="64"/>
      <c r="W928" s="64"/>
      <c r="X928" s="64"/>
      <c r="Y928" s="64"/>
      <c r="Z928" s="64"/>
      <c r="AA928" s="64"/>
      <c r="AB928" s="64"/>
    </row>
    <row r="929" spans="1:28" ht="12.75" customHeight="1">
      <c r="A929" s="64"/>
      <c r="B929" s="64"/>
      <c r="C929" s="64"/>
      <c r="D929" s="64"/>
      <c r="E929" s="64"/>
      <c r="F929" s="64"/>
      <c r="G929" s="64"/>
      <c r="H929" s="64"/>
      <c r="I929" s="64"/>
      <c r="J929" s="64"/>
      <c r="K929" s="64"/>
      <c r="L929" s="64"/>
      <c r="M929" s="64"/>
      <c r="N929" s="64"/>
      <c r="O929" s="64"/>
      <c r="P929" s="64"/>
      <c r="Q929" s="64"/>
      <c r="R929" s="64"/>
      <c r="S929" s="64"/>
      <c r="T929" s="64"/>
      <c r="U929" s="64"/>
      <c r="V929" s="64"/>
      <c r="W929" s="64"/>
      <c r="X929" s="64"/>
      <c r="Y929" s="64"/>
      <c r="Z929" s="64"/>
      <c r="AA929" s="64"/>
      <c r="AB929" s="64"/>
    </row>
    <row r="930" spans="1:28" ht="12.75" customHeight="1">
      <c r="A930" s="64"/>
      <c r="B930" s="64"/>
      <c r="C930" s="64"/>
      <c r="D930" s="64"/>
      <c r="E930" s="64"/>
      <c r="F930" s="64"/>
      <c r="G930" s="64"/>
      <c r="H930" s="64"/>
      <c r="I930" s="64"/>
      <c r="J930" s="64"/>
      <c r="K930" s="64"/>
      <c r="L930" s="64"/>
      <c r="M930" s="64"/>
      <c r="N930" s="64"/>
      <c r="O930" s="64"/>
      <c r="P930" s="64"/>
      <c r="Q930" s="64"/>
      <c r="R930" s="64"/>
      <c r="S930" s="64"/>
      <c r="T930" s="64"/>
      <c r="U930" s="64"/>
      <c r="V930" s="64"/>
      <c r="W930" s="64"/>
      <c r="X930" s="64"/>
      <c r="Y930" s="64"/>
      <c r="Z930" s="64"/>
      <c r="AA930" s="64"/>
      <c r="AB930" s="64"/>
    </row>
    <row r="931" spans="1:28" ht="12.75" customHeight="1">
      <c r="A931" s="64"/>
      <c r="B931" s="64"/>
      <c r="C931" s="64"/>
      <c r="D931" s="64"/>
      <c r="E931" s="64"/>
      <c r="F931" s="64"/>
      <c r="G931" s="64"/>
      <c r="H931" s="64"/>
      <c r="I931" s="64"/>
      <c r="J931" s="64"/>
      <c r="K931" s="64"/>
      <c r="L931" s="64"/>
      <c r="M931" s="64"/>
      <c r="N931" s="64"/>
      <c r="O931" s="64"/>
      <c r="P931" s="64"/>
      <c r="Q931" s="64"/>
      <c r="R931" s="64"/>
      <c r="S931" s="64"/>
      <c r="T931" s="64"/>
      <c r="U931" s="64"/>
      <c r="V931" s="64"/>
      <c r="W931" s="64"/>
      <c r="X931" s="64"/>
      <c r="Y931" s="64"/>
      <c r="Z931" s="64"/>
      <c r="AA931" s="64"/>
      <c r="AB931" s="64"/>
    </row>
    <row r="932" spans="1:28" ht="12.75" customHeight="1">
      <c r="A932" s="64"/>
      <c r="B932" s="64"/>
      <c r="C932" s="64"/>
      <c r="D932" s="64"/>
      <c r="E932" s="64"/>
      <c r="F932" s="64"/>
      <c r="G932" s="64"/>
      <c r="H932" s="64"/>
      <c r="I932" s="64"/>
      <c r="J932" s="64"/>
      <c r="K932" s="64"/>
      <c r="L932" s="64"/>
      <c r="M932" s="64"/>
      <c r="N932" s="64"/>
      <c r="O932" s="64"/>
      <c r="P932" s="64"/>
      <c r="Q932" s="64"/>
      <c r="R932" s="64"/>
      <c r="S932" s="64"/>
      <c r="T932" s="64"/>
      <c r="U932" s="64"/>
      <c r="V932" s="64"/>
      <c r="W932" s="64"/>
      <c r="X932" s="64"/>
      <c r="Y932" s="64"/>
      <c r="Z932" s="64"/>
      <c r="AA932" s="64"/>
      <c r="AB932" s="64"/>
    </row>
    <row r="933" spans="1:28" ht="12.75" customHeight="1">
      <c r="A933" s="64"/>
      <c r="B933" s="64"/>
      <c r="C933" s="64"/>
      <c r="D933" s="64"/>
      <c r="E933" s="64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  <c r="X933" s="64"/>
      <c r="Y933" s="64"/>
      <c r="Z933" s="64"/>
      <c r="AA933" s="64"/>
      <c r="AB933" s="64"/>
    </row>
    <row r="934" spans="1:28" ht="12.75" customHeight="1">
      <c r="A934" s="64"/>
      <c r="B934" s="64"/>
      <c r="C934" s="64"/>
      <c r="D934" s="64"/>
      <c r="E934" s="64"/>
      <c r="F934" s="64"/>
      <c r="G934" s="64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R934" s="64"/>
      <c r="S934" s="64"/>
      <c r="T934" s="64"/>
      <c r="U934" s="64"/>
      <c r="V934" s="64"/>
      <c r="W934" s="64"/>
      <c r="X934" s="64"/>
      <c r="Y934" s="64"/>
      <c r="Z934" s="64"/>
      <c r="AA934" s="64"/>
      <c r="AB934" s="64"/>
    </row>
    <row r="935" spans="1:28" ht="12.75" customHeight="1">
      <c r="A935" s="64"/>
      <c r="B935" s="64"/>
      <c r="C935" s="64"/>
      <c r="D935" s="64"/>
      <c r="E935" s="64"/>
      <c r="F935" s="64"/>
      <c r="G935" s="64"/>
      <c r="H935" s="64"/>
      <c r="I935" s="64"/>
      <c r="J935" s="64"/>
      <c r="K935" s="64"/>
      <c r="L935" s="64"/>
      <c r="M935" s="64"/>
      <c r="N935" s="64"/>
      <c r="O935" s="64"/>
      <c r="P935" s="64"/>
      <c r="Q935" s="64"/>
      <c r="R935" s="64"/>
      <c r="S935" s="64"/>
      <c r="T935" s="64"/>
      <c r="U935" s="64"/>
      <c r="V935" s="64"/>
      <c r="W935" s="64"/>
      <c r="X935" s="64"/>
      <c r="Y935" s="64"/>
      <c r="Z935" s="64"/>
      <c r="AA935" s="64"/>
      <c r="AB935" s="64"/>
    </row>
    <row r="936" spans="1:28" ht="12.75" customHeight="1">
      <c r="A936" s="64"/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R936" s="64"/>
      <c r="S936" s="64"/>
      <c r="T936" s="64"/>
      <c r="U936" s="64"/>
      <c r="V936" s="64"/>
      <c r="W936" s="64"/>
      <c r="X936" s="64"/>
      <c r="Y936" s="64"/>
      <c r="Z936" s="64"/>
      <c r="AA936" s="64"/>
      <c r="AB936" s="64"/>
    </row>
    <row r="937" spans="1:28" ht="12.75" customHeight="1">
      <c r="A937" s="64"/>
      <c r="B937" s="64"/>
      <c r="C937" s="64"/>
      <c r="D937" s="64"/>
      <c r="E937" s="64"/>
      <c r="F937" s="64"/>
      <c r="G937" s="64"/>
      <c r="H937" s="64"/>
      <c r="I937" s="64"/>
      <c r="J937" s="64"/>
      <c r="K937" s="64"/>
      <c r="L937" s="64"/>
      <c r="M937" s="64"/>
      <c r="N937" s="64"/>
      <c r="O937" s="64"/>
      <c r="P937" s="64"/>
      <c r="Q937" s="64"/>
      <c r="R937" s="64"/>
      <c r="S937" s="64"/>
      <c r="T937" s="64"/>
      <c r="U937" s="64"/>
      <c r="V937" s="64"/>
      <c r="W937" s="64"/>
      <c r="X937" s="64"/>
      <c r="Y937" s="64"/>
      <c r="Z937" s="64"/>
      <c r="AA937" s="64"/>
      <c r="AB937" s="64"/>
    </row>
    <row r="938" spans="1:28" ht="12.75" customHeight="1">
      <c r="A938" s="64"/>
      <c r="B938" s="64"/>
      <c r="C938" s="64"/>
      <c r="D938" s="64"/>
      <c r="E938" s="64"/>
      <c r="F938" s="64"/>
      <c r="G938" s="64"/>
      <c r="H938" s="64"/>
      <c r="I938" s="64"/>
      <c r="J938" s="64"/>
      <c r="K938" s="64"/>
      <c r="L938" s="64"/>
      <c r="M938" s="64"/>
      <c r="N938" s="64"/>
      <c r="O938" s="64"/>
      <c r="P938" s="64"/>
      <c r="Q938" s="64"/>
      <c r="R938" s="64"/>
      <c r="S938" s="64"/>
      <c r="T938" s="64"/>
      <c r="U938" s="64"/>
      <c r="V938" s="64"/>
      <c r="W938" s="64"/>
      <c r="X938" s="64"/>
      <c r="Y938" s="64"/>
      <c r="Z938" s="64"/>
      <c r="AA938" s="64"/>
      <c r="AB938" s="64"/>
    </row>
    <row r="939" spans="1:28" ht="12.75" customHeight="1">
      <c r="A939" s="64"/>
      <c r="B939" s="64"/>
      <c r="C939" s="64"/>
      <c r="D939" s="64"/>
      <c r="E939" s="64"/>
      <c r="F939" s="64"/>
      <c r="G939" s="64"/>
      <c r="H939" s="64"/>
      <c r="I939" s="64"/>
      <c r="J939" s="64"/>
      <c r="K939" s="64"/>
      <c r="L939" s="64"/>
      <c r="M939" s="64"/>
      <c r="N939" s="64"/>
      <c r="O939" s="64"/>
      <c r="P939" s="64"/>
      <c r="Q939" s="64"/>
      <c r="R939" s="64"/>
      <c r="S939" s="64"/>
      <c r="T939" s="64"/>
      <c r="U939" s="64"/>
      <c r="V939" s="64"/>
      <c r="W939" s="64"/>
      <c r="X939" s="64"/>
      <c r="Y939" s="64"/>
      <c r="Z939" s="64"/>
      <c r="AA939" s="64"/>
      <c r="AB939" s="64"/>
    </row>
    <row r="940" spans="1:28" ht="12.75" customHeight="1">
      <c r="A940" s="64"/>
      <c r="B940" s="64"/>
      <c r="C940" s="64"/>
      <c r="D940" s="64"/>
      <c r="E940" s="64"/>
      <c r="F940" s="64"/>
      <c r="G940" s="64"/>
      <c r="H940" s="64"/>
      <c r="I940" s="64"/>
      <c r="J940" s="64"/>
      <c r="K940" s="64"/>
      <c r="L940" s="64"/>
      <c r="M940" s="64"/>
      <c r="N940" s="64"/>
      <c r="O940" s="64"/>
      <c r="P940" s="64"/>
      <c r="Q940" s="64"/>
      <c r="R940" s="64"/>
      <c r="S940" s="64"/>
      <c r="T940" s="64"/>
      <c r="U940" s="64"/>
      <c r="V940" s="64"/>
      <c r="W940" s="64"/>
      <c r="X940" s="64"/>
      <c r="Y940" s="64"/>
      <c r="Z940" s="64"/>
      <c r="AA940" s="64"/>
      <c r="AB940" s="64"/>
    </row>
    <row r="941" spans="1:28" ht="12.75" customHeight="1">
      <c r="A941" s="64"/>
      <c r="B941" s="64"/>
      <c r="C941" s="64"/>
      <c r="D941" s="64"/>
      <c r="E941" s="64"/>
      <c r="F941" s="64"/>
      <c r="G941" s="64"/>
      <c r="H941" s="64"/>
      <c r="I941" s="64"/>
      <c r="J941" s="64"/>
      <c r="K941" s="64"/>
      <c r="L941" s="64"/>
      <c r="M941" s="64"/>
      <c r="N941" s="64"/>
      <c r="O941" s="64"/>
      <c r="P941" s="64"/>
      <c r="Q941" s="64"/>
      <c r="R941" s="64"/>
      <c r="S941" s="64"/>
      <c r="T941" s="64"/>
      <c r="U941" s="64"/>
      <c r="V941" s="64"/>
      <c r="W941" s="64"/>
      <c r="X941" s="64"/>
      <c r="Y941" s="64"/>
      <c r="Z941" s="64"/>
      <c r="AA941" s="64"/>
      <c r="AB941" s="64"/>
    </row>
    <row r="942" spans="1:28" ht="12.75" customHeight="1">
      <c r="A942" s="64"/>
      <c r="B942" s="64"/>
      <c r="C942" s="64"/>
      <c r="D942" s="64"/>
      <c r="E942" s="64"/>
      <c r="F942" s="64"/>
      <c r="G942" s="64"/>
      <c r="H942" s="64"/>
      <c r="I942" s="64"/>
      <c r="J942" s="64"/>
      <c r="K942" s="64"/>
      <c r="L942" s="64"/>
      <c r="M942" s="64"/>
      <c r="N942" s="64"/>
      <c r="O942" s="64"/>
      <c r="P942" s="64"/>
      <c r="Q942" s="64"/>
      <c r="R942" s="64"/>
      <c r="S942" s="64"/>
      <c r="T942" s="64"/>
      <c r="U942" s="64"/>
      <c r="V942" s="64"/>
      <c r="W942" s="64"/>
      <c r="X942" s="64"/>
      <c r="Y942" s="64"/>
      <c r="Z942" s="64"/>
      <c r="AA942" s="64"/>
      <c r="AB942" s="64"/>
    </row>
    <row r="943" spans="1:28" ht="12.75" customHeight="1">
      <c r="A943" s="64"/>
      <c r="B943" s="64"/>
      <c r="C943" s="64"/>
      <c r="D943" s="64"/>
      <c r="E943" s="64"/>
      <c r="F943" s="64"/>
      <c r="G943" s="64"/>
      <c r="H943" s="64"/>
      <c r="I943" s="64"/>
      <c r="J943" s="64"/>
      <c r="K943" s="64"/>
      <c r="L943" s="64"/>
      <c r="M943" s="64"/>
      <c r="N943" s="64"/>
      <c r="O943" s="64"/>
      <c r="P943" s="64"/>
      <c r="Q943" s="64"/>
      <c r="R943" s="64"/>
      <c r="S943" s="64"/>
      <c r="T943" s="64"/>
      <c r="U943" s="64"/>
      <c r="V943" s="64"/>
      <c r="W943" s="64"/>
      <c r="X943" s="64"/>
      <c r="Y943" s="64"/>
      <c r="Z943" s="64"/>
      <c r="AA943" s="64"/>
      <c r="AB943" s="64"/>
    </row>
    <row r="944" spans="1:28" ht="12.75" customHeight="1">
      <c r="A944" s="64"/>
      <c r="B944" s="64"/>
      <c r="C944" s="64"/>
      <c r="D944" s="64"/>
      <c r="E944" s="64"/>
      <c r="F944" s="64"/>
      <c r="G944" s="64"/>
      <c r="H944" s="64"/>
      <c r="I944" s="64"/>
      <c r="J944" s="64"/>
      <c r="K944" s="64"/>
      <c r="L944" s="64"/>
      <c r="M944" s="64"/>
      <c r="N944" s="64"/>
      <c r="O944" s="64"/>
      <c r="P944" s="64"/>
      <c r="Q944" s="64"/>
      <c r="R944" s="64"/>
      <c r="S944" s="64"/>
      <c r="T944" s="64"/>
      <c r="U944" s="64"/>
      <c r="V944" s="64"/>
      <c r="W944" s="64"/>
      <c r="X944" s="64"/>
      <c r="Y944" s="64"/>
      <c r="Z944" s="64"/>
      <c r="AA944" s="64"/>
      <c r="AB944" s="64"/>
    </row>
    <row r="945" spans="1:28" ht="12.75" customHeight="1">
      <c r="A945" s="64"/>
      <c r="B945" s="64"/>
      <c r="C945" s="64"/>
      <c r="D945" s="64"/>
      <c r="E945" s="64"/>
      <c r="F945" s="64"/>
      <c r="G945" s="64"/>
      <c r="H945" s="64"/>
      <c r="I945" s="64"/>
      <c r="J945" s="64"/>
      <c r="K945" s="64"/>
      <c r="L945" s="64"/>
      <c r="M945" s="64"/>
      <c r="N945" s="64"/>
      <c r="O945" s="64"/>
      <c r="P945" s="64"/>
      <c r="Q945" s="64"/>
      <c r="R945" s="64"/>
      <c r="S945" s="64"/>
      <c r="T945" s="64"/>
      <c r="U945" s="64"/>
      <c r="V945" s="64"/>
      <c r="W945" s="64"/>
      <c r="X945" s="64"/>
      <c r="Y945" s="64"/>
      <c r="Z945" s="64"/>
      <c r="AA945" s="64"/>
      <c r="AB945" s="64"/>
    </row>
    <row r="946" spans="1:28" ht="12.75" customHeight="1">
      <c r="A946" s="64"/>
      <c r="B946" s="64"/>
      <c r="C946" s="64"/>
      <c r="D946" s="64"/>
      <c r="E946" s="64"/>
      <c r="F946" s="64"/>
      <c r="G946" s="64"/>
      <c r="H946" s="64"/>
      <c r="I946" s="64"/>
      <c r="J946" s="64"/>
      <c r="K946" s="64"/>
      <c r="L946" s="64"/>
      <c r="M946" s="64"/>
      <c r="N946" s="64"/>
      <c r="O946" s="64"/>
      <c r="P946" s="64"/>
      <c r="Q946" s="64"/>
      <c r="R946" s="64"/>
      <c r="S946" s="64"/>
      <c r="T946" s="64"/>
      <c r="U946" s="64"/>
      <c r="V946" s="64"/>
      <c r="W946" s="64"/>
      <c r="X946" s="64"/>
      <c r="Y946" s="64"/>
      <c r="Z946" s="64"/>
      <c r="AA946" s="64"/>
      <c r="AB946" s="64"/>
    </row>
    <row r="947" spans="1:28" ht="12.75" customHeight="1">
      <c r="A947" s="64"/>
      <c r="B947" s="64"/>
      <c r="C947" s="64"/>
      <c r="D947" s="64"/>
      <c r="E947" s="64"/>
      <c r="F947" s="64"/>
      <c r="G947" s="64"/>
      <c r="H947" s="64"/>
      <c r="I947" s="64"/>
      <c r="J947" s="64"/>
      <c r="K947" s="64"/>
      <c r="L947" s="64"/>
      <c r="M947" s="64"/>
      <c r="N947" s="64"/>
      <c r="O947" s="64"/>
      <c r="P947" s="64"/>
      <c r="Q947" s="64"/>
      <c r="R947" s="64"/>
      <c r="S947" s="64"/>
      <c r="T947" s="64"/>
      <c r="U947" s="64"/>
      <c r="V947" s="64"/>
      <c r="W947" s="64"/>
      <c r="X947" s="64"/>
      <c r="Y947" s="64"/>
      <c r="Z947" s="64"/>
      <c r="AA947" s="64"/>
      <c r="AB947" s="64"/>
    </row>
    <row r="948" spans="1:28" ht="12.75" customHeight="1">
      <c r="A948" s="64"/>
      <c r="B948" s="64"/>
      <c r="C948" s="64"/>
      <c r="D948" s="64"/>
      <c r="E948" s="64"/>
      <c r="F948" s="64"/>
      <c r="G948" s="64"/>
      <c r="H948" s="64"/>
      <c r="I948" s="64"/>
      <c r="J948" s="64"/>
      <c r="K948" s="64"/>
      <c r="L948" s="64"/>
      <c r="M948" s="64"/>
      <c r="N948" s="64"/>
      <c r="O948" s="64"/>
      <c r="P948" s="64"/>
      <c r="Q948" s="64"/>
      <c r="R948" s="64"/>
      <c r="S948" s="64"/>
      <c r="T948" s="64"/>
      <c r="U948" s="64"/>
      <c r="V948" s="64"/>
      <c r="W948" s="64"/>
      <c r="X948" s="64"/>
      <c r="Y948" s="64"/>
      <c r="Z948" s="64"/>
      <c r="AA948" s="64"/>
      <c r="AB948" s="64"/>
    </row>
    <row r="949" spans="1:28" ht="12.75" customHeight="1">
      <c r="A949" s="64"/>
      <c r="B949" s="64"/>
      <c r="C949" s="64"/>
      <c r="D949" s="64"/>
      <c r="E949" s="64"/>
      <c r="F949" s="64"/>
      <c r="G949" s="64"/>
      <c r="H949" s="64"/>
      <c r="I949" s="64"/>
      <c r="J949" s="64"/>
      <c r="K949" s="64"/>
      <c r="L949" s="64"/>
      <c r="M949" s="64"/>
      <c r="N949" s="64"/>
      <c r="O949" s="64"/>
      <c r="P949" s="64"/>
      <c r="Q949" s="64"/>
      <c r="R949" s="64"/>
      <c r="S949" s="64"/>
      <c r="T949" s="64"/>
      <c r="U949" s="64"/>
      <c r="V949" s="64"/>
      <c r="W949" s="64"/>
      <c r="X949" s="64"/>
      <c r="Y949" s="64"/>
      <c r="Z949" s="64"/>
      <c r="AA949" s="64"/>
      <c r="AB949" s="64"/>
    </row>
    <row r="950" spans="1:28" ht="12.75" customHeight="1">
      <c r="A950" s="64"/>
      <c r="B950" s="64"/>
      <c r="C950" s="64"/>
      <c r="D950" s="64"/>
      <c r="E950" s="64"/>
      <c r="F950" s="64"/>
      <c r="G950" s="64"/>
      <c r="H950" s="64"/>
      <c r="I950" s="64"/>
      <c r="J950" s="64"/>
      <c r="K950" s="64"/>
      <c r="L950" s="64"/>
      <c r="M950" s="64"/>
      <c r="N950" s="64"/>
      <c r="O950" s="64"/>
      <c r="P950" s="64"/>
      <c r="Q950" s="64"/>
      <c r="R950" s="64"/>
      <c r="S950" s="64"/>
      <c r="T950" s="64"/>
      <c r="U950" s="64"/>
      <c r="V950" s="64"/>
      <c r="W950" s="64"/>
      <c r="X950" s="64"/>
      <c r="Y950" s="64"/>
      <c r="Z950" s="64"/>
      <c r="AA950" s="64"/>
      <c r="AB950" s="64"/>
    </row>
    <row r="951" spans="1:28" ht="12.75" customHeight="1">
      <c r="A951" s="64"/>
      <c r="B951" s="64"/>
      <c r="C951" s="64"/>
      <c r="D951" s="64"/>
      <c r="E951" s="64"/>
      <c r="F951" s="64"/>
      <c r="G951" s="64"/>
      <c r="H951" s="64"/>
      <c r="I951" s="64"/>
      <c r="J951" s="64"/>
      <c r="K951" s="64"/>
      <c r="L951" s="64"/>
      <c r="M951" s="64"/>
      <c r="N951" s="64"/>
      <c r="O951" s="64"/>
      <c r="P951" s="64"/>
      <c r="Q951" s="64"/>
      <c r="R951" s="64"/>
      <c r="S951" s="64"/>
      <c r="T951" s="64"/>
      <c r="U951" s="64"/>
      <c r="V951" s="64"/>
      <c r="W951" s="64"/>
      <c r="X951" s="64"/>
      <c r="Y951" s="64"/>
      <c r="Z951" s="64"/>
      <c r="AA951" s="64"/>
      <c r="AB951" s="64"/>
    </row>
    <row r="952" spans="1:28" ht="12.75" customHeight="1">
      <c r="A952" s="64"/>
      <c r="B952" s="64"/>
      <c r="C952" s="64"/>
      <c r="D952" s="64"/>
      <c r="E952" s="64"/>
      <c r="F952" s="64"/>
      <c r="G952" s="64"/>
      <c r="H952" s="64"/>
      <c r="I952" s="64"/>
      <c r="J952" s="64"/>
      <c r="K952" s="64"/>
      <c r="L952" s="64"/>
      <c r="M952" s="64"/>
      <c r="N952" s="64"/>
      <c r="O952" s="64"/>
      <c r="P952" s="64"/>
      <c r="Q952" s="64"/>
      <c r="R952" s="64"/>
      <c r="S952" s="64"/>
      <c r="T952" s="64"/>
      <c r="U952" s="64"/>
      <c r="V952" s="64"/>
      <c r="W952" s="64"/>
      <c r="X952" s="64"/>
      <c r="Y952" s="64"/>
      <c r="Z952" s="64"/>
      <c r="AA952" s="64"/>
      <c r="AB952" s="64"/>
    </row>
    <row r="953" spans="1:28" ht="12.75" customHeight="1">
      <c r="A953" s="64"/>
      <c r="B953" s="64"/>
      <c r="C953" s="64"/>
      <c r="D953" s="64"/>
      <c r="E953" s="64"/>
      <c r="F953" s="64"/>
      <c r="G953" s="64"/>
      <c r="H953" s="64"/>
      <c r="I953" s="64"/>
      <c r="J953" s="64"/>
      <c r="K953" s="64"/>
      <c r="L953" s="64"/>
      <c r="M953" s="64"/>
      <c r="N953" s="64"/>
      <c r="O953" s="64"/>
      <c r="P953" s="64"/>
      <c r="Q953" s="64"/>
      <c r="R953" s="64"/>
      <c r="S953" s="64"/>
      <c r="T953" s="64"/>
      <c r="U953" s="64"/>
      <c r="V953" s="64"/>
      <c r="W953" s="64"/>
      <c r="X953" s="64"/>
      <c r="Y953" s="64"/>
      <c r="Z953" s="64"/>
      <c r="AA953" s="64"/>
      <c r="AB953" s="64"/>
    </row>
    <row r="954" spans="1:28" ht="12.75" customHeight="1">
      <c r="A954" s="64"/>
      <c r="B954" s="64"/>
      <c r="C954" s="64"/>
      <c r="D954" s="64"/>
      <c r="E954" s="64"/>
      <c r="F954" s="64"/>
      <c r="G954" s="64"/>
      <c r="H954" s="64"/>
      <c r="I954" s="64"/>
      <c r="J954" s="64"/>
      <c r="K954" s="64"/>
      <c r="L954" s="64"/>
      <c r="M954" s="64"/>
      <c r="N954" s="64"/>
      <c r="O954" s="64"/>
      <c r="P954" s="64"/>
      <c r="Q954" s="64"/>
      <c r="R954" s="64"/>
      <c r="S954" s="64"/>
      <c r="T954" s="64"/>
      <c r="U954" s="64"/>
      <c r="V954" s="64"/>
      <c r="W954" s="64"/>
      <c r="X954" s="64"/>
      <c r="Y954" s="64"/>
      <c r="Z954" s="64"/>
      <c r="AA954" s="64"/>
      <c r="AB954" s="64"/>
    </row>
    <row r="955" spans="1:28" ht="12.75" customHeight="1">
      <c r="A955" s="64"/>
      <c r="B955" s="64"/>
      <c r="C955" s="64"/>
      <c r="D955" s="64"/>
      <c r="E955" s="64"/>
      <c r="F955" s="64"/>
      <c r="G955" s="64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64"/>
      <c r="S955" s="64"/>
      <c r="T955" s="64"/>
      <c r="U955" s="64"/>
      <c r="V955" s="64"/>
      <c r="W955" s="64"/>
      <c r="X955" s="64"/>
      <c r="Y955" s="64"/>
      <c r="Z955" s="64"/>
      <c r="AA955" s="64"/>
      <c r="AB955" s="64"/>
    </row>
    <row r="956" spans="1:28" ht="12.75" customHeight="1">
      <c r="A956" s="64"/>
      <c r="B956" s="64"/>
      <c r="C956" s="64"/>
      <c r="D956" s="64"/>
      <c r="E956" s="64"/>
      <c r="F956" s="64"/>
      <c r="G956" s="64"/>
      <c r="H956" s="64"/>
      <c r="I956" s="64"/>
      <c r="J956" s="64"/>
      <c r="K956" s="64"/>
      <c r="L956" s="64"/>
      <c r="M956" s="64"/>
      <c r="N956" s="64"/>
      <c r="O956" s="64"/>
      <c r="P956" s="64"/>
      <c r="Q956" s="64"/>
      <c r="R956" s="64"/>
      <c r="S956" s="64"/>
      <c r="T956" s="64"/>
      <c r="U956" s="64"/>
      <c r="V956" s="64"/>
      <c r="W956" s="64"/>
      <c r="X956" s="64"/>
      <c r="Y956" s="64"/>
      <c r="Z956" s="64"/>
      <c r="AA956" s="64"/>
      <c r="AB956" s="64"/>
    </row>
    <row r="957" spans="1:28" ht="12.75" customHeight="1">
      <c r="A957" s="64"/>
      <c r="B957" s="64"/>
      <c r="C957" s="64"/>
      <c r="D957" s="64"/>
      <c r="E957" s="64"/>
      <c r="F957" s="64"/>
      <c r="G957" s="64"/>
      <c r="H957" s="64"/>
      <c r="I957" s="64"/>
      <c r="J957" s="64"/>
      <c r="K957" s="64"/>
      <c r="L957" s="64"/>
      <c r="M957" s="64"/>
      <c r="N957" s="64"/>
      <c r="O957" s="64"/>
      <c r="P957" s="64"/>
      <c r="Q957" s="64"/>
      <c r="R957" s="64"/>
      <c r="S957" s="64"/>
      <c r="T957" s="64"/>
      <c r="U957" s="64"/>
      <c r="V957" s="64"/>
      <c r="W957" s="64"/>
      <c r="X957" s="64"/>
      <c r="Y957" s="64"/>
      <c r="Z957" s="64"/>
      <c r="AA957" s="64"/>
      <c r="AB957" s="64"/>
    </row>
    <row r="958" spans="1:28" ht="12.75" customHeight="1">
      <c r="A958" s="64"/>
      <c r="B958" s="64"/>
      <c r="C958" s="64"/>
      <c r="D958" s="64"/>
      <c r="E958" s="64"/>
      <c r="F958" s="64"/>
      <c r="G958" s="64"/>
      <c r="H958" s="64"/>
      <c r="I958" s="64"/>
      <c r="J958" s="64"/>
      <c r="K958" s="64"/>
      <c r="L958" s="64"/>
      <c r="M958" s="64"/>
      <c r="N958" s="64"/>
      <c r="O958" s="64"/>
      <c r="P958" s="64"/>
      <c r="Q958" s="64"/>
      <c r="R958" s="64"/>
      <c r="S958" s="64"/>
      <c r="T958" s="64"/>
      <c r="U958" s="64"/>
      <c r="V958" s="64"/>
      <c r="W958" s="64"/>
      <c r="X958" s="64"/>
      <c r="Y958" s="64"/>
      <c r="Z958" s="64"/>
      <c r="AA958" s="64"/>
      <c r="AB958" s="64"/>
    </row>
    <row r="959" spans="1:28" ht="12.75" customHeight="1">
      <c r="A959" s="64"/>
      <c r="B959" s="64"/>
      <c r="C959" s="64"/>
      <c r="D959" s="64"/>
      <c r="E959" s="64"/>
      <c r="F959" s="64"/>
      <c r="G959" s="64"/>
      <c r="H959" s="64"/>
      <c r="I959" s="64"/>
      <c r="J959" s="64"/>
      <c r="K959" s="64"/>
      <c r="L959" s="64"/>
      <c r="M959" s="64"/>
      <c r="N959" s="64"/>
      <c r="O959" s="64"/>
      <c r="P959" s="64"/>
      <c r="Q959" s="64"/>
      <c r="R959" s="64"/>
      <c r="S959" s="64"/>
      <c r="T959" s="64"/>
      <c r="U959" s="64"/>
      <c r="V959" s="64"/>
      <c r="W959" s="64"/>
      <c r="X959" s="64"/>
      <c r="Y959" s="64"/>
      <c r="Z959" s="64"/>
      <c r="AA959" s="64"/>
      <c r="AB959" s="64"/>
    </row>
    <row r="960" spans="1:28" ht="12.75" customHeight="1">
      <c r="A960" s="64"/>
      <c r="B960" s="64"/>
      <c r="C960" s="64"/>
      <c r="D960" s="64"/>
      <c r="E960" s="64"/>
      <c r="F960" s="64"/>
      <c r="G960" s="64"/>
      <c r="H960" s="64"/>
      <c r="I960" s="64"/>
      <c r="J960" s="64"/>
      <c r="K960" s="64"/>
      <c r="L960" s="64"/>
      <c r="M960" s="64"/>
      <c r="N960" s="64"/>
      <c r="O960" s="64"/>
      <c r="P960" s="64"/>
      <c r="Q960" s="64"/>
      <c r="R960" s="64"/>
      <c r="S960" s="64"/>
      <c r="T960" s="64"/>
      <c r="U960" s="64"/>
      <c r="V960" s="64"/>
      <c r="W960" s="64"/>
      <c r="X960" s="64"/>
      <c r="Y960" s="64"/>
      <c r="Z960" s="64"/>
      <c r="AA960" s="64"/>
      <c r="AB960" s="64"/>
    </row>
    <row r="961" spans="1:28" ht="12.75" customHeight="1">
      <c r="A961" s="64"/>
      <c r="B961" s="64"/>
      <c r="C961" s="64"/>
      <c r="D961" s="64"/>
      <c r="E961" s="64"/>
      <c r="F961" s="64"/>
      <c r="G961" s="64"/>
      <c r="H961" s="64"/>
      <c r="I961" s="64"/>
      <c r="J961" s="64"/>
      <c r="K961" s="64"/>
      <c r="L961" s="64"/>
      <c r="M961" s="64"/>
      <c r="N961" s="64"/>
      <c r="O961" s="64"/>
      <c r="P961" s="64"/>
      <c r="Q961" s="64"/>
      <c r="R961" s="64"/>
      <c r="S961" s="64"/>
      <c r="T961" s="64"/>
      <c r="U961" s="64"/>
      <c r="V961" s="64"/>
      <c r="W961" s="64"/>
      <c r="X961" s="64"/>
      <c r="Y961" s="64"/>
      <c r="Z961" s="64"/>
      <c r="AA961" s="64"/>
      <c r="AB961" s="64"/>
    </row>
    <row r="962" spans="1:28" ht="12.75" customHeight="1">
      <c r="A962" s="64"/>
      <c r="B962" s="64"/>
      <c r="C962" s="64"/>
      <c r="D962" s="64"/>
      <c r="E962" s="64"/>
      <c r="F962" s="64"/>
      <c r="G962" s="64"/>
      <c r="H962" s="64"/>
      <c r="I962" s="64"/>
      <c r="J962" s="64"/>
      <c r="K962" s="64"/>
      <c r="L962" s="64"/>
      <c r="M962" s="64"/>
      <c r="N962" s="64"/>
      <c r="O962" s="64"/>
      <c r="P962" s="64"/>
      <c r="Q962" s="64"/>
      <c r="R962" s="64"/>
      <c r="S962" s="64"/>
      <c r="T962" s="64"/>
      <c r="U962" s="64"/>
      <c r="V962" s="64"/>
      <c r="W962" s="64"/>
      <c r="X962" s="64"/>
      <c r="Y962" s="64"/>
      <c r="Z962" s="64"/>
      <c r="AA962" s="64"/>
      <c r="AB962" s="64"/>
    </row>
    <row r="963" spans="1:28" ht="12.75" customHeight="1">
      <c r="A963" s="64"/>
      <c r="B963" s="64"/>
      <c r="C963" s="64"/>
      <c r="D963" s="64"/>
      <c r="E963" s="64"/>
      <c r="F963" s="64"/>
      <c r="G963" s="64"/>
      <c r="H963" s="64"/>
      <c r="I963" s="64"/>
      <c r="J963" s="64"/>
      <c r="K963" s="64"/>
      <c r="L963" s="64"/>
      <c r="M963" s="64"/>
      <c r="N963" s="64"/>
      <c r="O963" s="64"/>
      <c r="P963" s="64"/>
      <c r="Q963" s="64"/>
      <c r="R963" s="64"/>
      <c r="S963" s="64"/>
      <c r="T963" s="64"/>
      <c r="U963" s="64"/>
      <c r="V963" s="64"/>
      <c r="W963" s="64"/>
      <c r="X963" s="64"/>
      <c r="Y963" s="64"/>
      <c r="Z963" s="64"/>
      <c r="AA963" s="64"/>
      <c r="AB963" s="64"/>
    </row>
    <row r="964" spans="1:28" ht="12.75" customHeight="1">
      <c r="A964" s="64"/>
      <c r="B964" s="64"/>
      <c r="C964" s="64"/>
      <c r="D964" s="64"/>
      <c r="E964" s="64"/>
      <c r="F964" s="64"/>
      <c r="G964" s="64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64"/>
      <c r="S964" s="64"/>
      <c r="T964" s="64"/>
      <c r="U964" s="64"/>
      <c r="V964" s="64"/>
      <c r="W964" s="64"/>
      <c r="X964" s="64"/>
      <c r="Y964" s="64"/>
      <c r="Z964" s="64"/>
      <c r="AA964" s="64"/>
      <c r="AB964" s="64"/>
    </row>
    <row r="965" spans="1:28" ht="12.75" customHeight="1">
      <c r="A965" s="64"/>
      <c r="B965" s="64"/>
      <c r="C965" s="64"/>
      <c r="D965" s="64"/>
      <c r="E965" s="64"/>
      <c r="F965" s="64"/>
      <c r="G965" s="64"/>
      <c r="H965" s="64"/>
      <c r="I965" s="64"/>
      <c r="J965" s="64"/>
      <c r="K965" s="64"/>
      <c r="L965" s="64"/>
      <c r="M965" s="64"/>
      <c r="N965" s="64"/>
      <c r="O965" s="64"/>
      <c r="P965" s="64"/>
      <c r="Q965" s="64"/>
      <c r="R965" s="64"/>
      <c r="S965" s="64"/>
      <c r="T965" s="64"/>
      <c r="U965" s="64"/>
      <c r="V965" s="64"/>
      <c r="W965" s="64"/>
      <c r="X965" s="64"/>
      <c r="Y965" s="64"/>
      <c r="Z965" s="64"/>
      <c r="AA965" s="64"/>
      <c r="AB965" s="64"/>
    </row>
    <row r="966" spans="1:28" ht="12.75" customHeight="1">
      <c r="A966" s="64"/>
      <c r="B966" s="64"/>
      <c r="C966" s="64"/>
      <c r="D966" s="64"/>
      <c r="E966" s="64"/>
      <c r="F966" s="64"/>
      <c r="G966" s="64"/>
      <c r="H966" s="64"/>
      <c r="I966" s="64"/>
      <c r="J966" s="64"/>
      <c r="K966" s="64"/>
      <c r="L966" s="64"/>
      <c r="M966" s="64"/>
      <c r="N966" s="64"/>
      <c r="O966" s="64"/>
      <c r="P966" s="64"/>
      <c r="Q966" s="64"/>
      <c r="R966" s="64"/>
      <c r="S966" s="64"/>
      <c r="T966" s="64"/>
      <c r="U966" s="64"/>
      <c r="V966" s="64"/>
      <c r="W966" s="64"/>
      <c r="X966" s="64"/>
      <c r="Y966" s="64"/>
      <c r="Z966" s="64"/>
      <c r="AA966" s="64"/>
      <c r="AB966" s="64"/>
    </row>
    <row r="967" spans="1:28" ht="12.75" customHeight="1">
      <c r="A967" s="64"/>
      <c r="B967" s="64"/>
      <c r="C967" s="64"/>
      <c r="D967" s="64"/>
      <c r="E967" s="64"/>
      <c r="F967" s="64"/>
      <c r="G967" s="64"/>
      <c r="H967" s="64"/>
      <c r="I967" s="64"/>
      <c r="J967" s="64"/>
      <c r="K967" s="64"/>
      <c r="L967" s="64"/>
      <c r="M967" s="64"/>
      <c r="N967" s="64"/>
      <c r="O967" s="64"/>
      <c r="P967" s="64"/>
      <c r="Q967" s="64"/>
      <c r="R967" s="64"/>
      <c r="S967" s="64"/>
      <c r="T967" s="64"/>
      <c r="U967" s="64"/>
      <c r="V967" s="64"/>
      <c r="W967" s="64"/>
      <c r="X967" s="64"/>
      <c r="Y967" s="64"/>
      <c r="Z967" s="64"/>
      <c r="AA967" s="64"/>
      <c r="AB967" s="64"/>
    </row>
    <row r="968" spans="1:28" ht="12.75" customHeight="1">
      <c r="A968" s="64"/>
      <c r="B968" s="64"/>
      <c r="C968" s="64"/>
      <c r="D968" s="64"/>
      <c r="E968" s="64"/>
      <c r="F968" s="64"/>
      <c r="G968" s="64"/>
      <c r="H968" s="64"/>
      <c r="I968" s="64"/>
      <c r="J968" s="64"/>
      <c r="K968" s="64"/>
      <c r="L968" s="64"/>
      <c r="M968" s="64"/>
      <c r="N968" s="64"/>
      <c r="O968" s="64"/>
      <c r="P968" s="64"/>
      <c r="Q968" s="64"/>
      <c r="R968" s="64"/>
      <c r="S968" s="64"/>
      <c r="T968" s="64"/>
      <c r="U968" s="64"/>
      <c r="V968" s="64"/>
      <c r="W968" s="64"/>
      <c r="X968" s="64"/>
      <c r="Y968" s="64"/>
      <c r="Z968" s="64"/>
      <c r="AA968" s="64"/>
      <c r="AB968" s="64"/>
    </row>
    <row r="969" spans="1:28" ht="12.75" customHeight="1">
      <c r="A969" s="64"/>
      <c r="B969" s="64"/>
      <c r="C969" s="64"/>
      <c r="D969" s="64"/>
      <c r="E969" s="64"/>
      <c r="F969" s="64"/>
      <c r="G969" s="64"/>
      <c r="H969" s="64"/>
      <c r="I969" s="64"/>
      <c r="J969" s="64"/>
      <c r="K969" s="64"/>
      <c r="L969" s="64"/>
      <c r="M969" s="64"/>
      <c r="N969" s="64"/>
      <c r="O969" s="64"/>
      <c r="P969" s="64"/>
      <c r="Q969" s="64"/>
      <c r="R969" s="64"/>
      <c r="S969" s="64"/>
      <c r="T969" s="64"/>
      <c r="U969" s="64"/>
      <c r="V969" s="64"/>
      <c r="W969" s="64"/>
      <c r="X969" s="64"/>
      <c r="Y969" s="64"/>
      <c r="Z969" s="64"/>
      <c r="AA969" s="64"/>
      <c r="AB969" s="64"/>
    </row>
    <row r="970" spans="1:28" ht="12.75" customHeight="1">
      <c r="A970" s="64"/>
      <c r="B970" s="64"/>
      <c r="C970" s="64"/>
      <c r="D970" s="64"/>
      <c r="E970" s="64"/>
      <c r="F970" s="64"/>
      <c r="G970" s="64"/>
      <c r="H970" s="64"/>
      <c r="I970" s="64"/>
      <c r="J970" s="64"/>
      <c r="K970" s="64"/>
      <c r="L970" s="64"/>
      <c r="M970" s="64"/>
      <c r="N970" s="64"/>
      <c r="O970" s="64"/>
      <c r="P970" s="64"/>
      <c r="Q970" s="64"/>
      <c r="R970" s="64"/>
      <c r="S970" s="64"/>
      <c r="T970" s="64"/>
      <c r="U970" s="64"/>
      <c r="V970" s="64"/>
      <c r="W970" s="64"/>
      <c r="X970" s="64"/>
      <c r="Y970" s="64"/>
      <c r="Z970" s="64"/>
      <c r="AA970" s="64"/>
      <c r="AB970" s="64"/>
    </row>
    <row r="971" spans="1:28" ht="12.75" customHeight="1">
      <c r="A971" s="64"/>
      <c r="B971" s="64"/>
      <c r="C971" s="64"/>
      <c r="D971" s="64"/>
      <c r="E971" s="64"/>
      <c r="F971" s="64"/>
      <c r="G971" s="64"/>
      <c r="H971" s="64"/>
      <c r="I971" s="64"/>
      <c r="J971" s="64"/>
      <c r="K971" s="64"/>
      <c r="L971" s="64"/>
      <c r="M971" s="64"/>
      <c r="N971" s="64"/>
      <c r="O971" s="64"/>
      <c r="P971" s="64"/>
      <c r="Q971" s="64"/>
      <c r="R971" s="64"/>
      <c r="S971" s="64"/>
      <c r="T971" s="64"/>
      <c r="U971" s="64"/>
      <c r="V971" s="64"/>
      <c r="W971" s="64"/>
      <c r="X971" s="64"/>
      <c r="Y971" s="64"/>
      <c r="Z971" s="64"/>
      <c r="AA971" s="64"/>
      <c r="AB971" s="64"/>
    </row>
    <row r="972" spans="1:28" ht="12.75" customHeight="1">
      <c r="A972" s="64"/>
      <c r="B972" s="64"/>
      <c r="C972" s="64"/>
      <c r="D972" s="64"/>
      <c r="E972" s="64"/>
      <c r="F972" s="64"/>
      <c r="G972" s="64"/>
      <c r="H972" s="64"/>
      <c r="I972" s="64"/>
      <c r="J972" s="64"/>
      <c r="K972" s="64"/>
      <c r="L972" s="64"/>
      <c r="M972" s="64"/>
      <c r="N972" s="64"/>
      <c r="O972" s="64"/>
      <c r="P972" s="64"/>
      <c r="Q972" s="64"/>
      <c r="R972" s="64"/>
      <c r="S972" s="64"/>
      <c r="T972" s="64"/>
      <c r="U972" s="64"/>
      <c r="V972" s="64"/>
      <c r="W972" s="64"/>
      <c r="X972" s="64"/>
      <c r="Y972" s="64"/>
      <c r="Z972" s="64"/>
      <c r="AA972" s="64"/>
      <c r="AB972" s="64"/>
    </row>
    <row r="973" spans="1:28" ht="12.75" customHeight="1">
      <c r="A973" s="64"/>
      <c r="B973" s="64"/>
      <c r="C973" s="64"/>
      <c r="D973" s="64"/>
      <c r="E973" s="64"/>
      <c r="F973" s="64"/>
      <c r="G973" s="64"/>
      <c r="H973" s="64"/>
      <c r="I973" s="64"/>
      <c r="J973" s="64"/>
      <c r="K973" s="64"/>
      <c r="L973" s="64"/>
      <c r="M973" s="64"/>
      <c r="N973" s="64"/>
      <c r="O973" s="64"/>
      <c r="P973" s="64"/>
      <c r="Q973" s="64"/>
      <c r="R973" s="64"/>
      <c r="S973" s="64"/>
      <c r="T973" s="64"/>
      <c r="U973" s="64"/>
      <c r="V973" s="64"/>
      <c r="W973" s="64"/>
      <c r="X973" s="64"/>
      <c r="Y973" s="64"/>
      <c r="Z973" s="64"/>
      <c r="AA973" s="64"/>
      <c r="AB973" s="64"/>
    </row>
    <row r="974" spans="1:28" ht="12.75" customHeight="1">
      <c r="A974" s="64"/>
      <c r="B974" s="64"/>
      <c r="C974" s="64"/>
      <c r="D974" s="64"/>
      <c r="E974" s="64"/>
      <c r="F974" s="64"/>
      <c r="G974" s="64"/>
      <c r="H974" s="64"/>
      <c r="I974" s="64"/>
      <c r="J974" s="64"/>
      <c r="K974" s="64"/>
      <c r="L974" s="64"/>
      <c r="M974" s="64"/>
      <c r="N974" s="64"/>
      <c r="O974" s="64"/>
      <c r="P974" s="64"/>
      <c r="Q974" s="64"/>
      <c r="R974" s="64"/>
      <c r="S974" s="64"/>
      <c r="T974" s="64"/>
      <c r="U974" s="64"/>
      <c r="V974" s="64"/>
      <c r="W974" s="64"/>
      <c r="X974" s="64"/>
      <c r="Y974" s="64"/>
      <c r="Z974" s="64"/>
      <c r="AA974" s="64"/>
      <c r="AB974" s="64"/>
    </row>
    <row r="975" spans="1:28" ht="12.75" customHeight="1">
      <c r="A975" s="64"/>
      <c r="B975" s="64"/>
      <c r="C975" s="64"/>
      <c r="D975" s="64"/>
      <c r="E975" s="64"/>
      <c r="F975" s="64"/>
      <c r="G975" s="64"/>
      <c r="H975" s="64"/>
      <c r="I975" s="64"/>
      <c r="J975" s="64"/>
      <c r="K975" s="64"/>
      <c r="L975" s="64"/>
      <c r="M975" s="64"/>
      <c r="N975" s="64"/>
      <c r="O975" s="64"/>
      <c r="P975" s="64"/>
      <c r="Q975" s="64"/>
      <c r="R975" s="64"/>
      <c r="S975" s="64"/>
      <c r="T975" s="64"/>
      <c r="U975" s="64"/>
      <c r="V975" s="64"/>
      <c r="W975" s="64"/>
      <c r="X975" s="64"/>
      <c r="Y975" s="64"/>
      <c r="Z975" s="64"/>
      <c r="AA975" s="64"/>
      <c r="AB975" s="64"/>
    </row>
    <row r="976" spans="1:28" ht="12.75" customHeight="1">
      <c r="A976" s="64"/>
      <c r="B976" s="64"/>
      <c r="C976" s="64"/>
      <c r="D976" s="64"/>
      <c r="E976" s="64"/>
      <c r="F976" s="64"/>
      <c r="G976" s="64"/>
      <c r="H976" s="64"/>
      <c r="I976" s="64"/>
      <c r="J976" s="64"/>
      <c r="K976" s="64"/>
      <c r="L976" s="64"/>
      <c r="M976" s="64"/>
      <c r="N976" s="64"/>
      <c r="O976" s="64"/>
      <c r="P976" s="64"/>
      <c r="Q976" s="64"/>
      <c r="R976" s="64"/>
      <c r="S976" s="64"/>
      <c r="T976" s="64"/>
      <c r="U976" s="64"/>
      <c r="V976" s="64"/>
      <c r="W976" s="64"/>
      <c r="X976" s="64"/>
      <c r="Y976" s="64"/>
      <c r="Z976" s="64"/>
      <c r="AA976" s="64"/>
      <c r="AB976" s="64"/>
    </row>
    <row r="977" spans="1:28" ht="12.75" customHeight="1">
      <c r="A977" s="64"/>
      <c r="B977" s="64"/>
      <c r="C977" s="64"/>
      <c r="D977" s="64"/>
      <c r="E977" s="64"/>
      <c r="F977" s="64"/>
      <c r="G977" s="64"/>
      <c r="H977" s="64"/>
      <c r="I977" s="64"/>
      <c r="J977" s="64"/>
      <c r="K977" s="64"/>
      <c r="L977" s="64"/>
      <c r="M977" s="64"/>
      <c r="N977" s="64"/>
      <c r="O977" s="64"/>
      <c r="P977" s="64"/>
      <c r="Q977" s="64"/>
      <c r="R977" s="64"/>
      <c r="S977" s="64"/>
      <c r="T977" s="64"/>
      <c r="U977" s="64"/>
      <c r="V977" s="64"/>
      <c r="W977" s="64"/>
      <c r="X977" s="64"/>
      <c r="Y977" s="64"/>
      <c r="Z977" s="64"/>
      <c r="AA977" s="64"/>
      <c r="AB977" s="64"/>
    </row>
    <row r="978" spans="1:28" ht="12.75" customHeight="1">
      <c r="A978" s="64"/>
      <c r="B978" s="64"/>
      <c r="C978" s="64"/>
      <c r="D978" s="64"/>
      <c r="E978" s="64"/>
      <c r="F978" s="64"/>
      <c r="G978" s="64"/>
      <c r="H978" s="64"/>
      <c r="I978" s="64"/>
      <c r="J978" s="64"/>
      <c r="K978" s="64"/>
      <c r="L978" s="64"/>
      <c r="M978" s="64"/>
      <c r="N978" s="64"/>
      <c r="O978" s="64"/>
      <c r="P978" s="64"/>
      <c r="Q978" s="64"/>
      <c r="R978" s="64"/>
      <c r="S978" s="64"/>
      <c r="T978" s="64"/>
      <c r="U978" s="64"/>
      <c r="V978" s="64"/>
      <c r="W978" s="64"/>
      <c r="X978" s="64"/>
      <c r="Y978" s="64"/>
      <c r="Z978" s="64"/>
      <c r="AA978" s="64"/>
      <c r="AB978" s="64"/>
    </row>
    <row r="979" spans="1:28" ht="12.75" customHeight="1">
      <c r="A979" s="64"/>
      <c r="B979" s="64"/>
      <c r="C979" s="64"/>
      <c r="D979" s="64"/>
      <c r="E979" s="64"/>
      <c r="F979" s="64"/>
      <c r="G979" s="64"/>
      <c r="H979" s="64"/>
      <c r="I979" s="64"/>
      <c r="J979" s="64"/>
      <c r="K979" s="64"/>
      <c r="L979" s="64"/>
      <c r="M979" s="64"/>
      <c r="N979" s="64"/>
      <c r="O979" s="64"/>
      <c r="P979" s="64"/>
      <c r="Q979" s="64"/>
      <c r="R979" s="64"/>
      <c r="S979" s="64"/>
      <c r="T979" s="64"/>
      <c r="U979" s="64"/>
      <c r="V979" s="64"/>
      <c r="W979" s="64"/>
      <c r="X979" s="64"/>
      <c r="Y979" s="64"/>
      <c r="Z979" s="64"/>
      <c r="AA979" s="64"/>
      <c r="AB979" s="64"/>
    </row>
    <row r="980" spans="1:28" ht="12.75" customHeight="1">
      <c r="A980" s="64"/>
      <c r="B980" s="64"/>
      <c r="C980" s="64"/>
      <c r="D980" s="64"/>
      <c r="E980" s="64"/>
      <c r="F980" s="64"/>
      <c r="G980" s="64"/>
      <c r="H980" s="64"/>
      <c r="I980" s="64"/>
      <c r="J980" s="64"/>
      <c r="K980" s="64"/>
      <c r="L980" s="64"/>
      <c r="M980" s="64"/>
      <c r="N980" s="64"/>
      <c r="O980" s="64"/>
      <c r="P980" s="64"/>
      <c r="Q980" s="64"/>
      <c r="R980" s="64"/>
      <c r="S980" s="64"/>
      <c r="T980" s="64"/>
      <c r="U980" s="64"/>
      <c r="V980" s="64"/>
      <c r="W980" s="64"/>
      <c r="X980" s="64"/>
      <c r="Y980" s="64"/>
      <c r="Z980" s="64"/>
      <c r="AA980" s="64"/>
      <c r="AB980" s="64"/>
    </row>
    <row r="981" spans="1:28" ht="12.75" customHeight="1">
      <c r="A981" s="64"/>
      <c r="B981" s="64"/>
      <c r="C981" s="64"/>
      <c r="D981" s="64"/>
      <c r="E981" s="64"/>
      <c r="F981" s="64"/>
      <c r="G981" s="64"/>
      <c r="H981" s="64"/>
      <c r="I981" s="64"/>
      <c r="J981" s="64"/>
      <c r="K981" s="64"/>
      <c r="L981" s="64"/>
      <c r="M981" s="64"/>
      <c r="N981" s="64"/>
      <c r="O981" s="64"/>
      <c r="P981" s="64"/>
      <c r="Q981" s="64"/>
      <c r="R981" s="64"/>
      <c r="S981" s="64"/>
      <c r="T981" s="64"/>
      <c r="U981" s="64"/>
      <c r="V981" s="64"/>
      <c r="W981" s="64"/>
      <c r="X981" s="64"/>
      <c r="Y981" s="64"/>
      <c r="Z981" s="64"/>
      <c r="AA981" s="64"/>
      <c r="AB981" s="64"/>
    </row>
    <row r="982" spans="1:28" ht="12.75" customHeight="1">
      <c r="A982" s="64"/>
      <c r="B982" s="64"/>
      <c r="C982" s="64"/>
      <c r="D982" s="64"/>
      <c r="E982" s="64"/>
      <c r="F982" s="64"/>
      <c r="G982" s="64"/>
      <c r="H982" s="64"/>
      <c r="I982" s="64"/>
      <c r="J982" s="64"/>
      <c r="K982" s="64"/>
      <c r="L982" s="64"/>
      <c r="M982" s="64"/>
      <c r="N982" s="64"/>
      <c r="O982" s="64"/>
      <c r="P982" s="64"/>
      <c r="Q982" s="64"/>
      <c r="R982" s="64"/>
      <c r="S982" s="64"/>
      <c r="T982" s="64"/>
      <c r="U982" s="64"/>
      <c r="V982" s="64"/>
      <c r="W982" s="64"/>
      <c r="X982" s="64"/>
      <c r="Y982" s="64"/>
      <c r="Z982" s="64"/>
      <c r="AA982" s="64"/>
      <c r="AB982" s="64"/>
    </row>
    <row r="983" spans="1:28" ht="12.75" customHeight="1">
      <c r="A983" s="64"/>
      <c r="B983" s="64"/>
      <c r="C983" s="64"/>
      <c r="D983" s="64"/>
      <c r="E983" s="64"/>
      <c r="F983" s="64"/>
      <c r="G983" s="64"/>
      <c r="H983" s="64"/>
      <c r="I983" s="64"/>
      <c r="J983" s="64"/>
      <c r="K983" s="64"/>
      <c r="L983" s="64"/>
      <c r="M983" s="64"/>
      <c r="N983" s="64"/>
      <c r="O983" s="64"/>
      <c r="P983" s="64"/>
      <c r="Q983" s="64"/>
      <c r="R983" s="64"/>
      <c r="S983" s="64"/>
      <c r="T983" s="64"/>
      <c r="U983" s="64"/>
      <c r="V983" s="64"/>
      <c r="W983" s="64"/>
      <c r="X983" s="64"/>
      <c r="Y983" s="64"/>
      <c r="Z983" s="64"/>
      <c r="AA983" s="64"/>
      <c r="AB983" s="64"/>
    </row>
    <row r="984" spans="1:28" ht="12.75" customHeight="1">
      <c r="A984" s="64"/>
      <c r="B984" s="64"/>
      <c r="C984" s="64"/>
      <c r="D984" s="64"/>
      <c r="E984" s="64"/>
      <c r="F984" s="64"/>
      <c r="G984" s="64"/>
      <c r="H984" s="64"/>
      <c r="I984" s="64"/>
      <c r="J984" s="64"/>
      <c r="K984" s="64"/>
      <c r="L984" s="64"/>
      <c r="M984" s="64"/>
      <c r="N984" s="64"/>
      <c r="O984" s="64"/>
      <c r="P984" s="64"/>
      <c r="Q984" s="64"/>
      <c r="R984" s="64"/>
      <c r="S984" s="64"/>
      <c r="T984" s="64"/>
      <c r="U984" s="64"/>
      <c r="V984" s="64"/>
      <c r="W984" s="64"/>
      <c r="X984" s="64"/>
      <c r="Y984" s="64"/>
      <c r="Z984" s="64"/>
      <c r="AA984" s="64"/>
      <c r="AB984" s="64"/>
    </row>
    <row r="985" spans="1:28" ht="12.75" customHeight="1">
      <c r="A985" s="64"/>
      <c r="B985" s="64"/>
      <c r="C985" s="64"/>
      <c r="D985" s="64"/>
      <c r="E985" s="64"/>
      <c r="F985" s="64"/>
      <c r="G985" s="64"/>
      <c r="H985" s="64"/>
      <c r="I985" s="64"/>
      <c r="J985" s="64"/>
      <c r="K985" s="64"/>
      <c r="L985" s="64"/>
      <c r="M985" s="64"/>
      <c r="N985" s="64"/>
      <c r="O985" s="64"/>
      <c r="P985" s="64"/>
      <c r="Q985" s="64"/>
      <c r="R985" s="64"/>
      <c r="S985" s="64"/>
      <c r="T985" s="64"/>
      <c r="U985" s="64"/>
      <c r="V985" s="64"/>
      <c r="W985" s="64"/>
      <c r="X985" s="64"/>
      <c r="Y985" s="64"/>
      <c r="Z985" s="64"/>
      <c r="AA985" s="64"/>
      <c r="AB985" s="64"/>
    </row>
    <row r="986" spans="1:28" ht="12.75" customHeight="1">
      <c r="A986" s="64"/>
      <c r="B986" s="64"/>
      <c r="C986" s="64"/>
      <c r="D986" s="64"/>
      <c r="E986" s="64"/>
      <c r="F986" s="64"/>
      <c r="G986" s="64"/>
      <c r="H986" s="64"/>
      <c r="I986" s="64"/>
      <c r="J986" s="64"/>
      <c r="K986" s="64"/>
      <c r="L986" s="64"/>
      <c r="M986" s="64"/>
      <c r="N986" s="64"/>
      <c r="O986" s="64"/>
      <c r="P986" s="64"/>
      <c r="Q986" s="64"/>
      <c r="R986" s="64"/>
      <c r="S986" s="64"/>
      <c r="T986" s="64"/>
      <c r="U986" s="64"/>
      <c r="V986" s="64"/>
      <c r="W986" s="64"/>
      <c r="X986" s="64"/>
      <c r="Y986" s="64"/>
      <c r="Z986" s="64"/>
      <c r="AA986" s="64"/>
      <c r="AB986" s="64"/>
    </row>
    <row r="987" spans="1:28" ht="12.75" customHeight="1">
      <c r="A987" s="64"/>
      <c r="B987" s="64"/>
      <c r="C987" s="64"/>
      <c r="D987" s="64"/>
      <c r="E987" s="64"/>
      <c r="F987" s="64"/>
      <c r="G987" s="64"/>
      <c r="H987" s="64"/>
      <c r="I987" s="64"/>
      <c r="J987" s="64"/>
      <c r="K987" s="64"/>
      <c r="L987" s="64"/>
      <c r="M987" s="64"/>
      <c r="N987" s="64"/>
      <c r="O987" s="64"/>
      <c r="P987" s="64"/>
      <c r="Q987" s="64"/>
      <c r="R987" s="64"/>
      <c r="S987" s="64"/>
      <c r="T987" s="64"/>
      <c r="U987" s="64"/>
      <c r="V987" s="64"/>
      <c r="W987" s="64"/>
      <c r="X987" s="64"/>
      <c r="Y987" s="64"/>
      <c r="Z987" s="64"/>
      <c r="AA987" s="64"/>
      <c r="AB987" s="64"/>
    </row>
    <row r="988" spans="1:28" ht="12.75" customHeight="1">
      <c r="A988" s="64"/>
      <c r="B988" s="64"/>
      <c r="C988" s="64"/>
      <c r="D988" s="64"/>
      <c r="E988" s="64"/>
      <c r="F988" s="64"/>
      <c r="G988" s="64"/>
      <c r="H988" s="64"/>
      <c r="I988" s="64"/>
      <c r="J988" s="64"/>
      <c r="K988" s="64"/>
      <c r="L988" s="64"/>
      <c r="M988" s="64"/>
      <c r="N988" s="64"/>
      <c r="O988" s="64"/>
      <c r="P988" s="64"/>
      <c r="Q988" s="64"/>
      <c r="R988" s="64"/>
      <c r="S988" s="64"/>
      <c r="T988" s="64"/>
      <c r="U988" s="64"/>
      <c r="V988" s="64"/>
      <c r="W988" s="64"/>
      <c r="X988" s="64"/>
      <c r="Y988" s="64"/>
      <c r="Z988" s="64"/>
      <c r="AA988" s="64"/>
      <c r="AB988" s="64"/>
    </row>
    <row r="989" spans="1:28" ht="12.75" customHeight="1">
      <c r="A989" s="64"/>
      <c r="B989" s="64"/>
      <c r="C989" s="64"/>
      <c r="D989" s="64"/>
      <c r="E989" s="64"/>
      <c r="F989" s="64"/>
      <c r="G989" s="64"/>
      <c r="H989" s="64"/>
      <c r="I989" s="64"/>
      <c r="J989" s="64"/>
      <c r="K989" s="64"/>
      <c r="L989" s="64"/>
      <c r="M989" s="64"/>
      <c r="N989" s="64"/>
      <c r="O989" s="64"/>
      <c r="P989" s="64"/>
      <c r="Q989" s="64"/>
      <c r="R989" s="64"/>
      <c r="S989" s="64"/>
      <c r="T989" s="64"/>
      <c r="U989" s="64"/>
      <c r="V989" s="64"/>
      <c r="W989" s="64"/>
      <c r="X989" s="64"/>
      <c r="Y989" s="64"/>
      <c r="Z989" s="64"/>
      <c r="AA989" s="64"/>
      <c r="AB989" s="64"/>
    </row>
    <row r="990" spans="1:28" ht="12.75" customHeight="1">
      <c r="A990" s="64"/>
      <c r="B990" s="64"/>
      <c r="C990" s="64"/>
      <c r="D990" s="64"/>
      <c r="E990" s="64"/>
      <c r="F990" s="64"/>
      <c r="G990" s="64"/>
      <c r="H990" s="64"/>
      <c r="I990" s="64"/>
      <c r="J990" s="64"/>
      <c r="K990" s="64"/>
      <c r="L990" s="64"/>
      <c r="M990" s="64"/>
      <c r="N990" s="64"/>
      <c r="O990" s="64"/>
      <c r="P990" s="64"/>
      <c r="Q990" s="64"/>
      <c r="R990" s="64"/>
      <c r="S990" s="64"/>
      <c r="T990" s="64"/>
      <c r="U990" s="64"/>
      <c r="V990" s="64"/>
      <c r="W990" s="64"/>
      <c r="X990" s="64"/>
      <c r="Y990" s="64"/>
      <c r="Z990" s="64"/>
      <c r="AA990" s="64"/>
      <c r="AB990" s="64"/>
    </row>
    <row r="991" spans="1:28" ht="12.75" customHeight="1">
      <c r="A991" s="64"/>
      <c r="B991" s="64"/>
      <c r="C991" s="64"/>
      <c r="D991" s="64"/>
      <c r="E991" s="64"/>
      <c r="F991" s="64"/>
      <c r="G991" s="64"/>
      <c r="H991" s="64"/>
      <c r="I991" s="64"/>
      <c r="J991" s="64"/>
      <c r="K991" s="64"/>
      <c r="L991" s="64"/>
      <c r="M991" s="64"/>
      <c r="N991" s="64"/>
      <c r="O991" s="64"/>
      <c r="P991" s="64"/>
      <c r="Q991" s="64"/>
      <c r="R991" s="64"/>
      <c r="S991" s="64"/>
      <c r="T991" s="64"/>
      <c r="U991" s="64"/>
      <c r="V991" s="64"/>
      <c r="W991" s="64"/>
      <c r="X991" s="64"/>
      <c r="Y991" s="64"/>
      <c r="Z991" s="64"/>
      <c r="AA991" s="64"/>
      <c r="AB991" s="64"/>
    </row>
    <row r="992" spans="1:28" ht="12.75" customHeight="1">
      <c r="A992" s="64"/>
      <c r="B992" s="64"/>
      <c r="C992" s="64"/>
      <c r="D992" s="64"/>
      <c r="E992" s="64"/>
      <c r="F992" s="64"/>
      <c r="G992" s="64"/>
      <c r="H992" s="64"/>
      <c r="I992" s="64"/>
      <c r="J992" s="64"/>
      <c r="K992" s="64"/>
      <c r="L992" s="64"/>
      <c r="M992" s="64"/>
      <c r="N992" s="64"/>
      <c r="O992" s="64"/>
      <c r="P992" s="64"/>
      <c r="Q992" s="64"/>
      <c r="R992" s="64"/>
      <c r="S992" s="64"/>
      <c r="T992" s="64"/>
      <c r="U992" s="64"/>
      <c r="V992" s="64"/>
      <c r="W992" s="64"/>
      <c r="X992" s="64"/>
      <c r="Y992" s="64"/>
      <c r="Z992" s="64"/>
      <c r="AA992" s="64"/>
      <c r="AB992" s="64"/>
    </row>
    <row r="993" spans="1:28" ht="12.75" customHeight="1">
      <c r="A993" s="64"/>
      <c r="B993" s="64"/>
      <c r="C993" s="64"/>
      <c r="D993" s="64"/>
      <c r="E993" s="64"/>
      <c r="F993" s="64"/>
      <c r="G993" s="64"/>
      <c r="H993" s="64"/>
      <c r="I993" s="64"/>
      <c r="J993" s="64"/>
      <c r="K993" s="64"/>
      <c r="L993" s="64"/>
      <c r="M993" s="64"/>
      <c r="N993" s="64"/>
      <c r="O993" s="64"/>
      <c r="P993" s="64"/>
      <c r="Q993" s="64"/>
      <c r="R993" s="64"/>
      <c r="S993" s="64"/>
      <c r="T993" s="64"/>
      <c r="U993" s="64"/>
      <c r="V993" s="64"/>
      <c r="W993" s="64"/>
      <c r="X993" s="64"/>
      <c r="Y993" s="64"/>
      <c r="Z993" s="64"/>
      <c r="AA993" s="64"/>
      <c r="AB993" s="64"/>
    </row>
    <row r="994" spans="1:28" ht="12.75" customHeight="1">
      <c r="A994" s="64"/>
      <c r="B994" s="64"/>
      <c r="C994" s="64"/>
      <c r="D994" s="64"/>
      <c r="E994" s="64"/>
      <c r="F994" s="64"/>
      <c r="G994" s="64"/>
      <c r="H994" s="64"/>
      <c r="I994" s="64"/>
      <c r="J994" s="64"/>
      <c r="K994" s="64"/>
      <c r="L994" s="64"/>
      <c r="M994" s="64"/>
      <c r="N994" s="64"/>
      <c r="O994" s="64"/>
      <c r="P994" s="64"/>
      <c r="Q994" s="64"/>
      <c r="R994" s="64"/>
      <c r="S994" s="64"/>
      <c r="T994" s="64"/>
      <c r="U994" s="64"/>
      <c r="V994" s="64"/>
      <c r="W994" s="64"/>
      <c r="X994" s="64"/>
      <c r="Y994" s="64"/>
      <c r="Z994" s="64"/>
      <c r="AA994" s="64"/>
      <c r="AB994" s="64"/>
    </row>
    <row r="995" spans="1:28" ht="12.75" customHeight="1">
      <c r="A995" s="64"/>
      <c r="B995" s="64"/>
      <c r="C995" s="64"/>
      <c r="D995" s="64"/>
      <c r="E995" s="64"/>
      <c r="F995" s="64"/>
      <c r="G995" s="64"/>
      <c r="H995" s="64"/>
      <c r="I995" s="64"/>
      <c r="J995" s="64"/>
      <c r="K995" s="64"/>
      <c r="L995" s="64"/>
      <c r="M995" s="64"/>
      <c r="N995" s="64"/>
      <c r="O995" s="64"/>
      <c r="P995" s="64"/>
      <c r="Q995" s="64"/>
      <c r="R995" s="64"/>
      <c r="S995" s="64"/>
      <c r="T995" s="64"/>
      <c r="U995" s="64"/>
      <c r="V995" s="64"/>
      <c r="W995" s="64"/>
      <c r="X995" s="64"/>
      <c r="Y995" s="64"/>
      <c r="Z995" s="64"/>
      <c r="AA995" s="64"/>
      <c r="AB995" s="64"/>
    </row>
    <row r="996" spans="1:28" ht="12.75" customHeight="1">
      <c r="A996" s="64"/>
      <c r="B996" s="64"/>
      <c r="C996" s="64"/>
      <c r="D996" s="64"/>
      <c r="E996" s="64"/>
      <c r="F996" s="64"/>
      <c r="G996" s="64"/>
      <c r="H996" s="64"/>
      <c r="I996" s="64"/>
      <c r="J996" s="64"/>
      <c r="K996" s="64"/>
      <c r="L996" s="64"/>
      <c r="M996" s="64"/>
      <c r="N996" s="64"/>
      <c r="O996" s="64"/>
      <c r="P996" s="64"/>
      <c r="Q996" s="64"/>
      <c r="R996" s="64"/>
      <c r="S996" s="64"/>
      <c r="T996" s="64"/>
      <c r="U996" s="64"/>
      <c r="V996" s="64"/>
      <c r="W996" s="64"/>
      <c r="X996" s="64"/>
      <c r="Y996" s="64"/>
      <c r="Z996" s="64"/>
      <c r="AA996" s="64"/>
      <c r="AB996" s="64"/>
    </row>
    <row r="997" spans="1:28" ht="12.75" customHeight="1">
      <c r="A997" s="64"/>
      <c r="B997" s="64"/>
      <c r="C997" s="64"/>
      <c r="D997" s="64"/>
      <c r="E997" s="64"/>
      <c r="F997" s="64"/>
      <c r="G997" s="64"/>
      <c r="H997" s="64"/>
      <c r="I997" s="64"/>
      <c r="J997" s="64"/>
      <c r="K997" s="64"/>
      <c r="L997" s="64"/>
      <c r="M997" s="64"/>
      <c r="N997" s="64"/>
      <c r="O997" s="64"/>
      <c r="P997" s="64"/>
      <c r="Q997" s="64"/>
      <c r="R997" s="64"/>
      <c r="S997" s="64"/>
      <c r="T997" s="64"/>
      <c r="U997" s="64"/>
      <c r="V997" s="64"/>
      <c r="W997" s="64"/>
      <c r="X997" s="64"/>
      <c r="Y997" s="64"/>
      <c r="Z997" s="64"/>
      <c r="AA997" s="64"/>
      <c r="AB997" s="64"/>
    </row>
    <row r="998" spans="1:28" ht="12.75" customHeight="1">
      <c r="A998" s="64"/>
      <c r="B998" s="64"/>
      <c r="C998" s="64"/>
      <c r="D998" s="64"/>
      <c r="E998" s="64"/>
      <c r="F998" s="64"/>
      <c r="G998" s="64"/>
      <c r="H998" s="64"/>
      <c r="I998" s="64"/>
      <c r="J998" s="64"/>
      <c r="K998" s="64"/>
      <c r="L998" s="64"/>
      <c r="M998" s="64"/>
      <c r="N998" s="64"/>
      <c r="O998" s="64"/>
      <c r="P998" s="64"/>
      <c r="Q998" s="64"/>
      <c r="R998" s="64"/>
      <c r="S998" s="64"/>
      <c r="T998" s="64"/>
      <c r="U998" s="64"/>
      <c r="V998" s="64"/>
      <c r="W998" s="64"/>
      <c r="X998" s="64"/>
      <c r="Y998" s="64"/>
      <c r="Z998" s="64"/>
      <c r="AA998" s="64"/>
      <c r="AB998" s="64"/>
    </row>
    <row r="999" spans="1:28" ht="12.75" customHeight="1">
      <c r="A999" s="64"/>
      <c r="B999" s="64"/>
      <c r="C999" s="64"/>
      <c r="D999" s="64"/>
      <c r="E999" s="64"/>
      <c r="F999" s="64"/>
      <c r="G999" s="64"/>
      <c r="H999" s="64"/>
      <c r="I999" s="64"/>
      <c r="J999" s="64"/>
      <c r="K999" s="64"/>
      <c r="L999" s="64"/>
      <c r="M999" s="64"/>
      <c r="N999" s="64"/>
      <c r="O999" s="64"/>
      <c r="P999" s="64"/>
      <c r="Q999" s="64"/>
      <c r="R999" s="64"/>
      <c r="S999" s="64"/>
      <c r="T999" s="64"/>
      <c r="U999" s="64"/>
      <c r="V999" s="64"/>
      <c r="W999" s="64"/>
      <c r="X999" s="64"/>
      <c r="Y999" s="64"/>
      <c r="Z999" s="64"/>
      <c r="AA999" s="64"/>
      <c r="AB999" s="64"/>
    </row>
    <row r="1000" spans="1:28" ht="12.75" customHeight="1">
      <c r="A1000" s="64"/>
      <c r="B1000" s="64"/>
      <c r="C1000" s="64"/>
      <c r="D1000" s="64"/>
      <c r="E1000" s="64"/>
      <c r="F1000" s="64"/>
      <c r="G1000" s="64"/>
      <c r="H1000" s="64"/>
      <c r="I1000" s="64"/>
      <c r="J1000" s="64"/>
      <c r="K1000" s="64"/>
      <c r="L1000" s="64"/>
      <c r="M1000" s="64"/>
      <c r="N1000" s="64"/>
      <c r="O1000" s="64"/>
      <c r="P1000" s="64"/>
      <c r="Q1000" s="64"/>
      <c r="R1000" s="64"/>
      <c r="S1000" s="64"/>
      <c r="T1000" s="64"/>
      <c r="U1000" s="64"/>
      <c r="V1000" s="64"/>
      <c r="W1000" s="64"/>
      <c r="X1000" s="64"/>
      <c r="Y1000" s="64"/>
      <c r="Z1000" s="64"/>
      <c r="AA1000" s="64"/>
      <c r="AB1000" s="64"/>
    </row>
  </sheetData>
  <hyperlinks>
    <hyperlink ref="I7" r:id="rId1" xr:uid="{00000000-0004-0000-0400-000000000000}"/>
  </hyperlinks>
  <printOptions horizontalCentered="1" verticalCentered="1"/>
  <pageMargins left="0.1" right="0.1" top="0.1" bottom="0.1" header="0" footer="0"/>
  <pageSetup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activeCell="P7" sqref="P7"/>
    </sheetView>
  </sheetViews>
  <sheetFormatPr defaultColWidth="12.69921875" defaultRowHeight="15" customHeight="1"/>
  <cols>
    <col min="1" max="1" width="24.69921875" customWidth="1"/>
    <col min="2" max="2" width="11.19921875" customWidth="1"/>
    <col min="3" max="3" width="9.19921875" customWidth="1"/>
    <col min="4" max="11" width="10.19921875" customWidth="1"/>
    <col min="12" max="12" width="17.796875" customWidth="1"/>
    <col min="13" max="13" width="19" customWidth="1"/>
    <col min="14" max="14" width="22.3984375" customWidth="1"/>
    <col min="15" max="15" width="22.296875" customWidth="1"/>
    <col min="16" max="26" width="8.69921875" customWidth="1"/>
  </cols>
  <sheetData>
    <row r="1" spans="1:26" ht="14.25" customHeight="1">
      <c r="A1" s="6" t="s">
        <v>263</v>
      </c>
      <c r="B1" s="7"/>
      <c r="C1" s="23">
        <v>2E-3</v>
      </c>
      <c r="D1" s="23">
        <v>2E-3</v>
      </c>
      <c r="E1" s="23">
        <v>2E-3</v>
      </c>
      <c r="F1" s="23">
        <v>2E-3</v>
      </c>
      <c r="G1" s="23">
        <v>3.0000000000000001E-3</v>
      </c>
      <c r="H1" s="23">
        <v>3.0000000000000001E-3</v>
      </c>
      <c r="I1" s="23">
        <v>3.0000000000000001E-3</v>
      </c>
      <c r="J1" s="23">
        <v>6.0000000000000001E-3</v>
      </c>
      <c r="K1" s="23">
        <v>6.0000000000000001E-3</v>
      </c>
      <c r="L1" s="23">
        <v>6.0000000000000001E-3</v>
      </c>
      <c r="M1" s="21"/>
      <c r="O1" s="21"/>
    </row>
    <row r="2" spans="1:26" ht="41.4">
      <c r="A2" s="101" t="s">
        <v>0</v>
      </c>
      <c r="B2" s="24" t="s">
        <v>264</v>
      </c>
      <c r="C2" s="24" t="s">
        <v>265</v>
      </c>
      <c r="D2" s="24" t="s">
        <v>266</v>
      </c>
      <c r="E2" s="24" t="s">
        <v>267</v>
      </c>
      <c r="F2" s="24" t="s">
        <v>268</v>
      </c>
      <c r="G2" s="24" t="s">
        <v>269</v>
      </c>
      <c r="H2" s="24" t="s">
        <v>270</v>
      </c>
      <c r="I2" s="24" t="s">
        <v>271</v>
      </c>
      <c r="J2" s="24" t="s">
        <v>272</v>
      </c>
      <c r="K2" s="24" t="s">
        <v>273</v>
      </c>
      <c r="L2" s="24" t="s">
        <v>274</v>
      </c>
      <c r="M2" s="2" t="s">
        <v>275</v>
      </c>
      <c r="N2" s="102" t="s">
        <v>276</v>
      </c>
      <c r="O2" s="102" t="s">
        <v>277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6" t="s">
        <v>9</v>
      </c>
      <c r="B3" s="7">
        <v>32810</v>
      </c>
      <c r="C3" s="7">
        <v>69</v>
      </c>
      <c r="D3" s="7">
        <v>728</v>
      </c>
      <c r="E3" s="7">
        <v>1571</v>
      </c>
      <c r="F3" s="7">
        <v>2262</v>
      </c>
      <c r="G3" s="7">
        <v>2285</v>
      </c>
      <c r="H3" s="7">
        <v>3900</v>
      </c>
      <c r="I3" s="7">
        <v>4712</v>
      </c>
      <c r="J3" s="7">
        <v>3980</v>
      </c>
      <c r="K3" s="7">
        <v>2770</v>
      </c>
      <c r="L3" s="7">
        <v>10533</v>
      </c>
      <c r="M3" s="7">
        <f t="shared" ref="M3:M26" si="0">(C3*C$1)+(D3*D$1)+(E3*E$1)+(F3*F$1)+(G3*G$1)+(H3*H$1)+(I3*I$1)+(J3*J$1)+(K3*K$1)+(L3*L$1)</f>
        <v>145.649</v>
      </c>
      <c r="N3" s="7">
        <f>VLOOKUP(A3,'Building Permits (Avg)'!B:C,2,FALSE)</f>
        <v>31</v>
      </c>
      <c r="O3" s="7">
        <f t="shared" ref="O3:O26" si="1">IF(M3&gt;(0.8*N3),(0.8*N3),M3)</f>
        <v>24.8</v>
      </c>
    </row>
    <row r="4" spans="1:26" ht="14.25" customHeight="1">
      <c r="A4" s="6" t="s">
        <v>10</v>
      </c>
      <c r="B4" s="7">
        <v>234843</v>
      </c>
      <c r="C4" s="7">
        <v>2561</v>
      </c>
      <c r="D4" s="7">
        <v>25043</v>
      </c>
      <c r="E4" s="7">
        <v>27781</v>
      </c>
      <c r="F4" s="7">
        <v>37062</v>
      </c>
      <c r="G4" s="7">
        <v>36383</v>
      </c>
      <c r="H4" s="7">
        <v>37125</v>
      </c>
      <c r="I4" s="7">
        <v>24870</v>
      </c>
      <c r="J4" s="7">
        <v>23078</v>
      </c>
      <c r="K4" s="7">
        <v>9285</v>
      </c>
      <c r="L4" s="7">
        <v>11655</v>
      </c>
      <c r="M4" s="7">
        <f t="shared" si="0"/>
        <v>744.13599999999997</v>
      </c>
      <c r="N4" s="7">
        <f>VLOOKUP(A4,'Building Permits (Avg)'!B:C,2,FALSE)</f>
        <v>1584</v>
      </c>
      <c r="O4" s="7">
        <f t="shared" si="1"/>
        <v>744.13599999999997</v>
      </c>
    </row>
    <row r="5" spans="1:26" ht="14.25" customHeight="1">
      <c r="A5" s="6" t="s">
        <v>11</v>
      </c>
      <c r="B5" s="7">
        <v>350296</v>
      </c>
      <c r="C5" s="7">
        <v>1537</v>
      </c>
      <c r="D5" s="7">
        <v>17473</v>
      </c>
      <c r="E5" s="7">
        <v>29154</v>
      </c>
      <c r="F5" s="7">
        <v>46889</v>
      </c>
      <c r="G5" s="7">
        <v>46986</v>
      </c>
      <c r="H5" s="7">
        <v>45354</v>
      </c>
      <c r="I5" s="7">
        <v>46610</v>
      </c>
      <c r="J5" s="7">
        <v>66257</v>
      </c>
      <c r="K5" s="7">
        <v>23676</v>
      </c>
      <c r="L5" s="7">
        <v>26360</v>
      </c>
      <c r="M5" s="7">
        <f t="shared" si="0"/>
        <v>1304.7140000000002</v>
      </c>
      <c r="N5" s="7">
        <f>VLOOKUP(A5,'Building Permits (Avg)'!B:C,2,FALSE)</f>
        <v>1190</v>
      </c>
      <c r="O5" s="7">
        <f t="shared" si="1"/>
        <v>952</v>
      </c>
    </row>
    <row r="6" spans="1:26" ht="14.25" customHeight="1">
      <c r="A6" s="6" t="s">
        <v>12</v>
      </c>
      <c r="B6" s="7">
        <v>35960</v>
      </c>
      <c r="C6" s="7">
        <v>446</v>
      </c>
      <c r="D6" s="7">
        <v>2794</v>
      </c>
      <c r="E6" s="7">
        <v>6179</v>
      </c>
      <c r="F6" s="7">
        <v>8693</v>
      </c>
      <c r="G6" s="7">
        <v>6838</v>
      </c>
      <c r="H6" s="7">
        <v>5505</v>
      </c>
      <c r="I6" s="7">
        <v>1589</v>
      </c>
      <c r="J6" s="7">
        <v>1541</v>
      </c>
      <c r="K6" s="7">
        <v>1043</v>
      </c>
      <c r="L6" s="7">
        <v>1332</v>
      </c>
      <c r="M6" s="7">
        <f t="shared" si="0"/>
        <v>101.51599999999999</v>
      </c>
      <c r="N6" s="7">
        <f>VLOOKUP(A6,'Building Permits (Avg)'!B:C,2,FALSE)</f>
        <v>180</v>
      </c>
      <c r="O6" s="7">
        <f t="shared" si="1"/>
        <v>101.51599999999999</v>
      </c>
    </row>
    <row r="7" spans="1:26" ht="14.25" customHeight="1">
      <c r="A7" s="6" t="s">
        <v>13</v>
      </c>
      <c r="B7" s="7">
        <v>13516</v>
      </c>
      <c r="C7" s="7">
        <v>164</v>
      </c>
      <c r="D7" s="7">
        <v>839</v>
      </c>
      <c r="E7" s="7">
        <v>1615</v>
      </c>
      <c r="F7" s="7">
        <v>2235</v>
      </c>
      <c r="G7" s="7">
        <v>2082</v>
      </c>
      <c r="H7" s="7">
        <v>1993</v>
      </c>
      <c r="I7" s="7">
        <v>948</v>
      </c>
      <c r="J7" s="7">
        <v>997</v>
      </c>
      <c r="K7" s="7">
        <v>516</v>
      </c>
      <c r="L7" s="7">
        <v>2127</v>
      </c>
      <c r="M7" s="7">
        <f t="shared" si="0"/>
        <v>46.615000000000002</v>
      </c>
      <c r="N7" s="7">
        <f>VLOOKUP(A7,'Building Permits (Avg)'!B:C,2,FALSE)</f>
        <v>73</v>
      </c>
      <c r="O7" s="7">
        <f t="shared" si="1"/>
        <v>46.615000000000002</v>
      </c>
    </row>
    <row r="8" spans="1:26" ht="14.25" customHeight="1">
      <c r="A8" s="6" t="s">
        <v>14</v>
      </c>
      <c r="B8" s="7">
        <v>66167</v>
      </c>
      <c r="C8" s="7">
        <v>648</v>
      </c>
      <c r="D8" s="7">
        <v>3474</v>
      </c>
      <c r="E8" s="7">
        <v>8903</v>
      </c>
      <c r="F8" s="7">
        <v>12118</v>
      </c>
      <c r="G8" s="7">
        <v>12008</v>
      </c>
      <c r="H8" s="7">
        <v>11834</v>
      </c>
      <c r="I8" s="7">
        <v>5069</v>
      </c>
      <c r="J8" s="7">
        <v>3155</v>
      </c>
      <c r="K8" s="7">
        <v>1451</v>
      </c>
      <c r="L8" s="7">
        <v>7507</v>
      </c>
      <c r="M8" s="7">
        <f t="shared" si="0"/>
        <v>209.697</v>
      </c>
      <c r="N8" s="7">
        <f>VLOOKUP(A8,'Building Permits (Avg)'!B:C,2,FALSE)</f>
        <v>337</v>
      </c>
      <c r="O8" s="7">
        <f t="shared" si="1"/>
        <v>209.697</v>
      </c>
    </row>
    <row r="9" spans="1:26" ht="14.25" customHeight="1">
      <c r="A9" s="6" t="s">
        <v>15</v>
      </c>
      <c r="B9" s="7">
        <v>44159</v>
      </c>
      <c r="C9" s="7">
        <v>382</v>
      </c>
      <c r="D9" s="7">
        <v>3895</v>
      </c>
      <c r="E9" s="7">
        <v>8392</v>
      </c>
      <c r="F9" s="7">
        <v>7742</v>
      </c>
      <c r="G9" s="7">
        <v>5915</v>
      </c>
      <c r="H9" s="7">
        <v>5443</v>
      </c>
      <c r="I9" s="7">
        <v>3606</v>
      </c>
      <c r="J9" s="7">
        <v>3071</v>
      </c>
      <c r="K9" s="7">
        <v>1337</v>
      </c>
      <c r="L9" s="7">
        <v>4376</v>
      </c>
      <c r="M9" s="7">
        <f t="shared" si="0"/>
        <v>138.41800000000001</v>
      </c>
      <c r="N9" s="7">
        <f>VLOOKUP(A9,'Building Permits (Avg)'!B:C,2,FALSE)</f>
        <v>326</v>
      </c>
      <c r="O9" s="7">
        <f t="shared" si="1"/>
        <v>138.41800000000001</v>
      </c>
    </row>
    <row r="10" spans="1:26" ht="14.25" customHeight="1">
      <c r="A10" s="6" t="s">
        <v>16</v>
      </c>
      <c r="B10" s="7">
        <v>63053</v>
      </c>
      <c r="C10" s="7">
        <v>865</v>
      </c>
      <c r="D10" s="7">
        <v>8608</v>
      </c>
      <c r="E10" s="7">
        <v>10910</v>
      </c>
      <c r="F10" s="7">
        <v>11485</v>
      </c>
      <c r="G10" s="7">
        <v>12864</v>
      </c>
      <c r="H10" s="7">
        <v>8625</v>
      </c>
      <c r="I10" s="7">
        <v>3980</v>
      </c>
      <c r="J10" s="7">
        <v>2495</v>
      </c>
      <c r="K10" s="7">
        <v>1521</v>
      </c>
      <c r="L10" s="7">
        <v>1700</v>
      </c>
      <c r="M10" s="7">
        <f t="shared" si="0"/>
        <v>174.43899999999999</v>
      </c>
      <c r="N10" s="7">
        <f>VLOOKUP(A10,'Building Permits (Avg)'!B:C,2,FALSE)</f>
        <v>1065</v>
      </c>
      <c r="O10" s="7">
        <f t="shared" si="1"/>
        <v>174.43899999999999</v>
      </c>
    </row>
    <row r="11" spans="1:26" ht="14.25" customHeight="1">
      <c r="A11" s="6" t="s">
        <v>17</v>
      </c>
      <c r="B11" s="7">
        <v>16416</v>
      </c>
      <c r="C11" s="7">
        <v>49</v>
      </c>
      <c r="D11" s="7">
        <v>793</v>
      </c>
      <c r="E11" s="7">
        <v>2738</v>
      </c>
      <c r="F11" s="7">
        <v>1629</v>
      </c>
      <c r="G11" s="7">
        <v>1564</v>
      </c>
      <c r="H11" s="7">
        <v>2115</v>
      </c>
      <c r="I11" s="7">
        <v>1151</v>
      </c>
      <c r="J11" s="7">
        <v>1713</v>
      </c>
      <c r="K11" s="7">
        <v>1146</v>
      </c>
      <c r="L11" s="7">
        <v>3518</v>
      </c>
      <c r="M11" s="7">
        <f t="shared" si="0"/>
        <v>63.17</v>
      </c>
      <c r="N11" s="7">
        <f>VLOOKUP(A11,'Building Permits (Avg)'!B:C,2,FALSE)</f>
        <v>70</v>
      </c>
      <c r="O11" s="7">
        <f t="shared" si="1"/>
        <v>56</v>
      </c>
    </row>
    <row r="12" spans="1:26" ht="14.25" customHeight="1">
      <c r="A12" s="6" t="s">
        <v>18</v>
      </c>
      <c r="B12" s="7">
        <v>106480</v>
      </c>
      <c r="C12" s="7">
        <v>2906</v>
      </c>
      <c r="D12" s="7">
        <v>12798</v>
      </c>
      <c r="E12" s="7">
        <v>17119</v>
      </c>
      <c r="F12" s="7">
        <v>20707</v>
      </c>
      <c r="G12" s="7">
        <v>15947</v>
      </c>
      <c r="H12" s="7">
        <v>11723</v>
      </c>
      <c r="I12" s="7">
        <v>6466</v>
      </c>
      <c r="J12" s="7">
        <v>4992</v>
      </c>
      <c r="K12" s="7">
        <v>1967</v>
      </c>
      <c r="L12" s="7">
        <v>11855</v>
      </c>
      <c r="M12" s="7">
        <f t="shared" si="0"/>
        <v>322.35199999999998</v>
      </c>
      <c r="N12" s="7">
        <f>VLOOKUP(A12,'Building Permits (Avg)'!B:C,2,FALSE)</f>
        <v>2231</v>
      </c>
      <c r="O12" s="7">
        <f t="shared" si="1"/>
        <v>322.35199999999998</v>
      </c>
    </row>
    <row r="13" spans="1:26" ht="14.25" customHeight="1">
      <c r="A13" s="6" t="s">
        <v>19</v>
      </c>
      <c r="B13" s="7">
        <v>18567</v>
      </c>
      <c r="C13" s="7">
        <v>33</v>
      </c>
      <c r="D13" s="7">
        <v>1173</v>
      </c>
      <c r="E13" s="7">
        <v>2612</v>
      </c>
      <c r="F13" s="7">
        <v>3079</v>
      </c>
      <c r="G13" s="7">
        <v>2805</v>
      </c>
      <c r="H13" s="7">
        <v>3080</v>
      </c>
      <c r="I13" s="7">
        <v>1583</v>
      </c>
      <c r="J13" s="7">
        <v>1189</v>
      </c>
      <c r="K13" s="7">
        <v>573</v>
      </c>
      <c r="L13" s="7">
        <v>2440</v>
      </c>
      <c r="M13" s="7">
        <f t="shared" si="0"/>
        <v>61.410000000000011</v>
      </c>
      <c r="N13" s="7">
        <f>VLOOKUP(A13,'Building Permits (Avg)'!B:C,2,FALSE)</f>
        <v>146</v>
      </c>
      <c r="O13" s="7">
        <f t="shared" si="1"/>
        <v>61.410000000000011</v>
      </c>
    </row>
    <row r="14" spans="1:26" ht="14.25" customHeight="1">
      <c r="A14" s="6" t="s">
        <v>20</v>
      </c>
      <c r="B14" s="7">
        <v>104409</v>
      </c>
      <c r="C14" s="7">
        <v>872</v>
      </c>
      <c r="D14" s="7">
        <v>8066</v>
      </c>
      <c r="E14" s="7">
        <v>15733</v>
      </c>
      <c r="F14" s="7">
        <v>19733</v>
      </c>
      <c r="G14" s="7">
        <v>18503</v>
      </c>
      <c r="H14" s="7">
        <v>15943</v>
      </c>
      <c r="I14" s="7">
        <v>12371</v>
      </c>
      <c r="J14" s="7">
        <v>5834</v>
      </c>
      <c r="K14" s="7">
        <v>2375</v>
      </c>
      <c r="L14" s="7">
        <v>4979</v>
      </c>
      <c r="M14" s="7">
        <f t="shared" si="0"/>
        <v>308.38700000000006</v>
      </c>
      <c r="N14" s="7">
        <f>VLOOKUP(A14,'Building Permits (Avg)'!B:C,2,FALSE)</f>
        <v>1144</v>
      </c>
      <c r="O14" s="7">
        <f t="shared" si="1"/>
        <v>308.38700000000006</v>
      </c>
    </row>
    <row r="15" spans="1:26" ht="14.25" customHeight="1">
      <c r="A15" s="6" t="s">
        <v>21</v>
      </c>
      <c r="B15" s="7">
        <v>124489</v>
      </c>
      <c r="C15" s="7">
        <v>1089</v>
      </c>
      <c r="D15" s="7">
        <v>17004</v>
      </c>
      <c r="E15" s="7">
        <v>16862</v>
      </c>
      <c r="F15" s="7">
        <v>23638</v>
      </c>
      <c r="G15" s="7">
        <v>29049</v>
      </c>
      <c r="H15" s="7">
        <v>21881</v>
      </c>
      <c r="I15" s="7">
        <v>8115</v>
      </c>
      <c r="J15" s="7">
        <v>3595</v>
      </c>
      <c r="K15" s="7">
        <v>989</v>
      </c>
      <c r="L15" s="7">
        <v>2267</v>
      </c>
      <c r="M15" s="7">
        <f t="shared" si="0"/>
        <v>335.42700000000002</v>
      </c>
      <c r="N15" s="7">
        <f>VLOOKUP(A15,'Building Permits (Avg)'!B:C,2,FALSE)</f>
        <v>1009</v>
      </c>
      <c r="O15" s="7">
        <f t="shared" si="1"/>
        <v>335.42700000000002</v>
      </c>
    </row>
    <row r="16" spans="1:26" ht="14.25" customHeight="1">
      <c r="A16" s="6" t="s">
        <v>22</v>
      </c>
      <c r="B16" s="7">
        <v>10326</v>
      </c>
      <c r="C16" s="7">
        <v>19</v>
      </c>
      <c r="D16" s="7">
        <v>591</v>
      </c>
      <c r="E16" s="7">
        <v>1535</v>
      </c>
      <c r="F16" s="7">
        <v>1268</v>
      </c>
      <c r="G16" s="7">
        <v>1444</v>
      </c>
      <c r="H16" s="7">
        <v>1018</v>
      </c>
      <c r="I16" s="7">
        <v>1008</v>
      </c>
      <c r="J16" s="7">
        <v>893</v>
      </c>
      <c r="K16" s="7">
        <v>514</v>
      </c>
      <c r="L16" s="7">
        <v>2036</v>
      </c>
      <c r="M16" s="7">
        <f t="shared" si="0"/>
        <v>37.894000000000005</v>
      </c>
      <c r="N16" s="7">
        <f>VLOOKUP(A16,'Building Permits (Avg)'!B:C,2,FALSE)</f>
        <v>59</v>
      </c>
      <c r="O16" s="7">
        <f t="shared" si="1"/>
        <v>37.894000000000005</v>
      </c>
    </row>
    <row r="17" spans="1:15" ht="14.25" customHeight="1">
      <c r="A17" s="6" t="s">
        <v>23</v>
      </c>
      <c r="B17" s="7">
        <v>405127</v>
      </c>
      <c r="C17" s="7">
        <v>2979</v>
      </c>
      <c r="D17" s="7">
        <v>35045</v>
      </c>
      <c r="E17" s="7">
        <v>42728</v>
      </c>
      <c r="F17" s="7">
        <v>44914</v>
      </c>
      <c r="G17" s="7">
        <v>80412</v>
      </c>
      <c r="H17" s="7">
        <v>58992</v>
      </c>
      <c r="I17" s="7">
        <v>58025</v>
      </c>
      <c r="J17" s="7">
        <v>45682</v>
      </c>
      <c r="K17" s="7">
        <v>19537</v>
      </c>
      <c r="L17" s="7">
        <v>16813</v>
      </c>
      <c r="M17" s="7">
        <f t="shared" si="0"/>
        <v>1335.8110000000001</v>
      </c>
      <c r="N17" s="7">
        <f>VLOOKUP(A17,'Building Permits (Avg)'!B:C,2,FALSE)</f>
        <v>2819</v>
      </c>
      <c r="O17" s="7">
        <f t="shared" si="1"/>
        <v>1335.8110000000001</v>
      </c>
    </row>
    <row r="18" spans="1:15" ht="14.25" customHeight="1">
      <c r="A18" s="6" t="s">
        <v>24</v>
      </c>
      <c r="B18" s="7">
        <v>362440</v>
      </c>
      <c r="C18" s="7">
        <v>3265</v>
      </c>
      <c r="D18" s="7">
        <v>27090</v>
      </c>
      <c r="E18" s="7">
        <v>39215</v>
      </c>
      <c r="F18" s="7">
        <v>48902</v>
      </c>
      <c r="G18" s="7">
        <v>47130</v>
      </c>
      <c r="H18" s="7">
        <v>50990</v>
      </c>
      <c r="I18" s="7">
        <v>67582</v>
      </c>
      <c r="J18" s="7">
        <v>43470</v>
      </c>
      <c r="K18" s="7">
        <v>17715</v>
      </c>
      <c r="L18" s="7">
        <v>17081</v>
      </c>
      <c r="M18" s="7">
        <f t="shared" si="0"/>
        <v>1203.6460000000002</v>
      </c>
      <c r="N18" s="7">
        <f>VLOOKUP(A18,'Building Permits (Avg)'!B:C,2,FALSE)</f>
        <v>3120</v>
      </c>
      <c r="O18" s="7">
        <f t="shared" si="1"/>
        <v>1203.6460000000002</v>
      </c>
    </row>
    <row r="19" spans="1:15" ht="14.25" customHeight="1">
      <c r="A19" s="6" t="s">
        <v>25</v>
      </c>
      <c r="B19" s="7">
        <v>21703</v>
      </c>
      <c r="C19" s="7">
        <v>285</v>
      </c>
      <c r="D19" s="7">
        <v>2377</v>
      </c>
      <c r="E19" s="7">
        <v>3848</v>
      </c>
      <c r="F19" s="7">
        <v>3665</v>
      </c>
      <c r="G19" s="7">
        <v>4066</v>
      </c>
      <c r="H19" s="7">
        <v>3337</v>
      </c>
      <c r="I19" s="7">
        <v>1336</v>
      </c>
      <c r="J19" s="7">
        <v>956</v>
      </c>
      <c r="K19" s="7">
        <v>302</v>
      </c>
      <c r="L19" s="7">
        <v>1531</v>
      </c>
      <c r="M19" s="7">
        <f t="shared" si="0"/>
        <v>63.301000000000002</v>
      </c>
      <c r="N19" s="7">
        <f>VLOOKUP(A19,'Building Permits (Avg)'!B:C,2,FALSE)</f>
        <v>413</v>
      </c>
      <c r="O19" s="7">
        <f t="shared" si="1"/>
        <v>63.301000000000002</v>
      </c>
    </row>
    <row r="20" spans="1:15" ht="14.25" customHeight="1">
      <c r="A20" s="6" t="s">
        <v>26</v>
      </c>
      <c r="B20" s="7">
        <v>46078</v>
      </c>
      <c r="C20" s="7">
        <v>488</v>
      </c>
      <c r="D20" s="7">
        <v>6651</v>
      </c>
      <c r="E20" s="7">
        <v>9361</v>
      </c>
      <c r="F20" s="7">
        <v>8413</v>
      </c>
      <c r="G20" s="7">
        <v>7222</v>
      </c>
      <c r="H20" s="7">
        <v>6564</v>
      </c>
      <c r="I20" s="7">
        <v>2458</v>
      </c>
      <c r="J20" s="7">
        <v>2277</v>
      </c>
      <c r="K20" s="7">
        <v>1147</v>
      </c>
      <c r="L20" s="7">
        <v>1497</v>
      </c>
      <c r="M20" s="7">
        <f t="shared" si="0"/>
        <v>128.084</v>
      </c>
      <c r="N20" s="7">
        <f>VLOOKUP(A20,'Building Permits (Avg)'!B:C,2,FALSE)</f>
        <v>361</v>
      </c>
      <c r="O20" s="7">
        <f t="shared" si="1"/>
        <v>128.084</v>
      </c>
    </row>
    <row r="21" spans="1:15" ht="14.25" customHeight="1">
      <c r="A21" s="6" t="s">
        <v>27</v>
      </c>
      <c r="B21" s="7">
        <v>10916</v>
      </c>
      <c r="C21" s="7">
        <v>54</v>
      </c>
      <c r="D21" s="7">
        <v>958</v>
      </c>
      <c r="E21" s="7">
        <v>1776</v>
      </c>
      <c r="F21" s="7">
        <v>1731</v>
      </c>
      <c r="G21" s="7">
        <v>1463</v>
      </c>
      <c r="H21" s="7">
        <v>1345</v>
      </c>
      <c r="I21" s="7">
        <v>820</v>
      </c>
      <c r="J21" s="7">
        <v>483</v>
      </c>
      <c r="K21" s="7">
        <v>658</v>
      </c>
      <c r="L21" s="7">
        <v>1628</v>
      </c>
      <c r="M21" s="7">
        <f t="shared" si="0"/>
        <v>36.536000000000001</v>
      </c>
      <c r="N21" s="7">
        <f>VLOOKUP(A21,'Building Permits (Avg)'!B:C,2,FALSE)</f>
        <v>44</v>
      </c>
      <c r="O21" s="7">
        <f t="shared" si="1"/>
        <v>35.200000000000003</v>
      </c>
    </row>
    <row r="22" spans="1:15" ht="14.25" customHeight="1">
      <c r="A22" s="6" t="s">
        <v>28</v>
      </c>
      <c r="B22" s="7">
        <v>19671</v>
      </c>
      <c r="C22" s="7">
        <v>59</v>
      </c>
      <c r="D22" s="7">
        <v>1046</v>
      </c>
      <c r="E22" s="7">
        <v>2927</v>
      </c>
      <c r="F22" s="7">
        <v>3007</v>
      </c>
      <c r="G22" s="7">
        <v>3528</v>
      </c>
      <c r="H22" s="7">
        <v>2235</v>
      </c>
      <c r="I22" s="7">
        <v>1436</v>
      </c>
      <c r="J22" s="7">
        <v>1627</v>
      </c>
      <c r="K22" s="7">
        <v>936</v>
      </c>
      <c r="L22" s="7">
        <v>2870</v>
      </c>
      <c r="M22" s="7">
        <f t="shared" si="0"/>
        <v>68.272999999999996</v>
      </c>
      <c r="N22" s="7">
        <f>VLOOKUP(A22,'Building Permits (Avg)'!B:C,2,FALSE)</f>
        <v>139</v>
      </c>
      <c r="O22" s="7">
        <f t="shared" si="1"/>
        <v>68.272999999999996</v>
      </c>
    </row>
    <row r="23" spans="1:15" ht="14.25" customHeight="1">
      <c r="A23" s="6" t="s">
        <v>29</v>
      </c>
      <c r="B23" s="7">
        <v>63965</v>
      </c>
      <c r="C23" s="7">
        <v>269</v>
      </c>
      <c r="D23" s="7">
        <v>3565</v>
      </c>
      <c r="E23" s="7">
        <v>8489</v>
      </c>
      <c r="F23" s="7">
        <v>7696</v>
      </c>
      <c r="G23" s="7">
        <v>7154</v>
      </c>
      <c r="H23" s="7">
        <v>7773</v>
      </c>
      <c r="I23" s="7">
        <v>6733</v>
      </c>
      <c r="J23" s="7">
        <v>6741</v>
      </c>
      <c r="K23" s="7">
        <v>2862</v>
      </c>
      <c r="L23" s="7">
        <v>12683</v>
      </c>
      <c r="M23" s="7">
        <f t="shared" si="0"/>
        <v>238.73399999999998</v>
      </c>
      <c r="N23" s="7">
        <f>VLOOKUP(A23,'Building Permits (Avg)'!B:C,2,FALSE)</f>
        <v>332</v>
      </c>
      <c r="O23" s="7">
        <f t="shared" si="1"/>
        <v>238.73399999999998</v>
      </c>
    </row>
    <row r="24" spans="1:15" ht="14.25" customHeight="1">
      <c r="A24" s="6" t="s">
        <v>30</v>
      </c>
      <c r="B24" s="7">
        <v>43925</v>
      </c>
      <c r="C24" s="7">
        <v>289</v>
      </c>
      <c r="D24" s="7">
        <v>3400</v>
      </c>
      <c r="E24" s="7">
        <v>7876</v>
      </c>
      <c r="F24" s="7">
        <v>6104</v>
      </c>
      <c r="G24" s="7">
        <v>6206</v>
      </c>
      <c r="H24" s="7">
        <v>6746</v>
      </c>
      <c r="I24" s="7">
        <v>3412</v>
      </c>
      <c r="J24" s="7">
        <v>3919</v>
      </c>
      <c r="K24" s="7">
        <v>1897</v>
      </c>
      <c r="L24" s="7">
        <v>4076</v>
      </c>
      <c r="M24" s="7">
        <f t="shared" si="0"/>
        <v>143.78200000000001</v>
      </c>
      <c r="N24" s="7">
        <f>VLOOKUP(A24,'Building Permits (Avg)'!B:C,2,FALSE)</f>
        <v>282</v>
      </c>
      <c r="O24" s="7">
        <f t="shared" si="1"/>
        <v>143.78200000000001</v>
      </c>
    </row>
    <row r="25" spans="1:15" ht="14.25" customHeight="1">
      <c r="A25" s="6" t="s">
        <v>31</v>
      </c>
      <c r="B25" s="7">
        <v>56585</v>
      </c>
      <c r="C25" s="7">
        <v>400</v>
      </c>
      <c r="D25" s="7">
        <v>2139</v>
      </c>
      <c r="E25" s="7">
        <v>9142</v>
      </c>
      <c r="F25" s="7">
        <v>7659</v>
      </c>
      <c r="G25" s="7">
        <v>16123</v>
      </c>
      <c r="H25" s="7">
        <v>12698</v>
      </c>
      <c r="I25" s="7">
        <v>3073</v>
      </c>
      <c r="J25" s="7">
        <v>1704</v>
      </c>
      <c r="K25" s="7">
        <v>1070</v>
      </c>
      <c r="L25" s="7">
        <v>2577</v>
      </c>
      <c r="M25" s="7">
        <f t="shared" si="0"/>
        <v>166.46799999999996</v>
      </c>
      <c r="N25" s="7">
        <f>VLOOKUP(A25,'Building Permits (Avg)'!B:C,2,FALSE)</f>
        <v>379</v>
      </c>
      <c r="O25" s="7">
        <f t="shared" si="1"/>
        <v>166.46799999999996</v>
      </c>
    </row>
    <row r="26" spans="1:15" ht="14.25" customHeight="1">
      <c r="A26" s="6" t="s">
        <v>278</v>
      </c>
      <c r="B26" s="7">
        <v>293631</v>
      </c>
      <c r="C26" s="7">
        <v>763</v>
      </c>
      <c r="D26" s="7">
        <v>12740</v>
      </c>
      <c r="E26" s="7">
        <v>12106</v>
      </c>
      <c r="F26" s="7">
        <v>12116</v>
      </c>
      <c r="G26" s="7">
        <v>13598</v>
      </c>
      <c r="H26" s="7">
        <v>17150</v>
      </c>
      <c r="I26" s="7">
        <v>25357</v>
      </c>
      <c r="J26" s="7">
        <v>45025</v>
      </c>
      <c r="K26" s="7">
        <v>33969</v>
      </c>
      <c r="L26" s="7">
        <v>120807</v>
      </c>
      <c r="M26" s="7">
        <f t="shared" si="0"/>
        <v>1442.5709999999999</v>
      </c>
      <c r="N26" s="7">
        <f>VLOOKUP(A26,'Building Permits (Avg)'!B:C,2,FALSE)</f>
        <v>1590</v>
      </c>
      <c r="O26" s="7">
        <f t="shared" si="1"/>
        <v>1272</v>
      </c>
    </row>
    <row r="27" spans="1:15" ht="14.25" customHeight="1">
      <c r="B27" s="7"/>
      <c r="C27" s="7"/>
      <c r="D27" s="7"/>
      <c r="E27" s="7"/>
      <c r="F27" s="7"/>
      <c r="G27" s="7"/>
      <c r="H27" s="7"/>
      <c r="I27" s="7"/>
      <c r="J27" s="7"/>
      <c r="K27" s="7"/>
      <c r="L27" s="103" t="s">
        <v>279</v>
      </c>
      <c r="M27" s="4">
        <f t="shared" ref="M27:O27" si="2">SUM(M3:M26)</f>
        <v>8821.0300000000025</v>
      </c>
      <c r="N27" s="4">
        <f t="shared" si="2"/>
        <v>18924</v>
      </c>
      <c r="O27" s="4">
        <f t="shared" si="2"/>
        <v>8168.3900000000012</v>
      </c>
    </row>
    <row r="28" spans="1:15" ht="14.25" customHeight="1">
      <c r="B28" s="7"/>
      <c r="C28" s="7"/>
      <c r="D28" s="7"/>
      <c r="E28" s="7"/>
      <c r="F28" s="7"/>
      <c r="G28" s="7"/>
      <c r="H28" s="7"/>
      <c r="I28" s="7"/>
      <c r="J28" s="7"/>
      <c r="K28" s="7"/>
      <c r="L28" s="103" t="s">
        <v>280</v>
      </c>
      <c r="M28" s="104">
        <f>M27/SUM(B3:B26)</f>
        <v>3.4652991987529531E-3</v>
      </c>
      <c r="N28" s="104">
        <f>N27/SUM(B3:B26)</f>
        <v>7.4342023592710678E-3</v>
      </c>
      <c r="O28" s="104">
        <f>O27/SUM(B3:B26)</f>
        <v>3.2089127145131162E-3</v>
      </c>
    </row>
    <row r="29" spans="1:15" ht="14.25" customHeight="1">
      <c r="A29" s="6" t="s">
        <v>281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103"/>
      <c r="M29" s="104"/>
      <c r="N29" s="104"/>
      <c r="O29" s="104"/>
    </row>
    <row r="30" spans="1:15" ht="14.25" customHeight="1">
      <c r="A30" s="11" t="s">
        <v>282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103"/>
      <c r="M30" s="104"/>
      <c r="N30" s="104"/>
      <c r="O30" s="104"/>
    </row>
    <row r="31" spans="1:15" ht="14.25" customHeight="1">
      <c r="A31" s="11" t="s">
        <v>283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103"/>
      <c r="M31" s="104"/>
      <c r="N31" s="104"/>
      <c r="O31" s="104"/>
    </row>
    <row r="32" spans="1:15" ht="14.25" customHeight="1">
      <c r="A32" s="11"/>
      <c r="B32" s="7"/>
      <c r="C32" s="7"/>
      <c r="D32" s="7"/>
      <c r="E32" s="7"/>
      <c r="F32" s="7"/>
      <c r="G32" s="7"/>
      <c r="H32" s="7"/>
      <c r="I32" s="7"/>
      <c r="J32" s="7"/>
      <c r="K32" s="7"/>
      <c r="L32" s="103"/>
      <c r="M32" s="104"/>
      <c r="N32" s="104"/>
      <c r="O32" s="104"/>
    </row>
    <row r="33" spans="1:26" ht="14.25" customHeight="1">
      <c r="A33" s="6" t="s">
        <v>284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21"/>
      <c r="O33" s="21"/>
    </row>
    <row r="34" spans="1:26" ht="14.25" customHeight="1">
      <c r="A34" s="11" t="s">
        <v>285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21"/>
      <c r="O34" s="21"/>
    </row>
    <row r="35" spans="1:26" ht="14.25" customHeight="1">
      <c r="A35" s="11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21"/>
      <c r="O35" s="21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4.25" customHeight="1">
      <c r="A36" s="6" t="s">
        <v>286</v>
      </c>
    </row>
    <row r="37" spans="1:26" ht="14.25" customHeight="1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21"/>
      <c r="O37" s="21"/>
    </row>
    <row r="38" spans="1:26" ht="14.25" customHeight="1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21"/>
      <c r="O38" s="21"/>
    </row>
    <row r="39" spans="1:26" ht="14.25" customHeight="1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21"/>
      <c r="O39" s="21"/>
    </row>
    <row r="40" spans="1:26" ht="14.25" customHeight="1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21"/>
      <c r="O40" s="21"/>
    </row>
    <row r="41" spans="1:26" ht="14.25" customHeight="1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21"/>
      <c r="O41" s="21"/>
    </row>
    <row r="42" spans="1:26" ht="14.25" customHeight="1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21"/>
      <c r="O42" s="21"/>
    </row>
    <row r="43" spans="1:26" ht="14.25" customHeight="1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21"/>
      <c r="O43" s="21"/>
    </row>
    <row r="44" spans="1:26" ht="14.25" customHeight="1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21"/>
      <c r="O44" s="21"/>
    </row>
    <row r="45" spans="1:26" ht="14.25" customHeight="1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21"/>
      <c r="O45" s="21"/>
    </row>
    <row r="46" spans="1:26" ht="14.25" customHeight="1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21"/>
      <c r="O46" s="21"/>
    </row>
    <row r="47" spans="1:26" ht="14.25" customHeight="1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21"/>
      <c r="O47" s="21"/>
    </row>
    <row r="48" spans="1:26" ht="14.25" customHeight="1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21"/>
      <c r="O48" s="21"/>
    </row>
    <row r="49" spans="2:15" ht="14.25" customHeight="1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21"/>
      <c r="O49" s="21"/>
    </row>
    <row r="50" spans="2:15" ht="14.25" customHeight="1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21"/>
      <c r="O50" s="21"/>
    </row>
    <row r="51" spans="2:15" ht="14.25" customHeight="1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21"/>
      <c r="O51" s="21"/>
    </row>
    <row r="52" spans="2:15" ht="14.25" customHeight="1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21"/>
      <c r="O52" s="21"/>
    </row>
    <row r="53" spans="2:15" ht="14.25" customHeight="1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21"/>
      <c r="O53" s="21"/>
    </row>
    <row r="54" spans="2:15" ht="14.25" customHeight="1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21"/>
      <c r="O54" s="21"/>
    </row>
    <row r="55" spans="2:15" ht="14.25" customHeight="1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21"/>
      <c r="O55" s="21"/>
    </row>
    <row r="56" spans="2:15" ht="14.25" customHeight="1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21"/>
      <c r="O56" s="21"/>
    </row>
    <row r="57" spans="2:15" ht="14.25" customHeight="1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21"/>
      <c r="O57" s="21"/>
    </row>
    <row r="58" spans="2:15" ht="14.25" customHeight="1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21"/>
      <c r="O58" s="21"/>
    </row>
    <row r="59" spans="2:15" ht="14.25" customHeight="1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21"/>
      <c r="O59" s="21"/>
    </row>
    <row r="60" spans="2:15" ht="14.25" customHeight="1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21"/>
      <c r="O60" s="21"/>
    </row>
    <row r="61" spans="2:15" ht="14.25" customHeight="1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21"/>
      <c r="O61" s="21"/>
    </row>
    <row r="62" spans="2:15" ht="14.25" customHeight="1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21"/>
      <c r="O62" s="21"/>
    </row>
    <row r="63" spans="2:15" ht="14.25" customHeight="1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21"/>
      <c r="O63" s="21"/>
    </row>
    <row r="64" spans="2:15" ht="14.25" customHeight="1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21"/>
      <c r="O64" s="21"/>
    </row>
    <row r="65" spans="2:15" ht="14.25" customHeight="1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21"/>
      <c r="O65" s="21"/>
    </row>
    <row r="66" spans="2:15" ht="14.25" customHeight="1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21"/>
      <c r="O66" s="21"/>
    </row>
    <row r="67" spans="2:15" ht="14.25" customHeight="1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21"/>
      <c r="O67" s="21"/>
    </row>
    <row r="68" spans="2:15" ht="14.25" customHeight="1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21"/>
      <c r="O68" s="21"/>
    </row>
    <row r="69" spans="2:15" ht="14.25" customHeight="1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21"/>
      <c r="O69" s="21"/>
    </row>
    <row r="70" spans="2:15" ht="14.25" customHeight="1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21"/>
      <c r="O70" s="21"/>
    </row>
    <row r="71" spans="2:15" ht="14.25" customHeight="1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21"/>
      <c r="O71" s="21"/>
    </row>
    <row r="72" spans="2:15" ht="14.25" customHeight="1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21"/>
      <c r="O72" s="21"/>
    </row>
    <row r="73" spans="2:15" ht="14.25" customHeight="1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21"/>
      <c r="O73" s="21"/>
    </row>
    <row r="74" spans="2:15" ht="14.25" customHeight="1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21"/>
      <c r="O74" s="21"/>
    </row>
    <row r="75" spans="2:15" ht="14.25" customHeight="1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21"/>
      <c r="O75" s="21"/>
    </row>
    <row r="76" spans="2:15" ht="14.25" customHeight="1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21"/>
      <c r="O76" s="21"/>
    </row>
    <row r="77" spans="2:15" ht="14.25" customHeight="1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21"/>
      <c r="O77" s="21"/>
    </row>
    <row r="78" spans="2:15" ht="14.25" customHeight="1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21"/>
      <c r="O78" s="21"/>
    </row>
    <row r="79" spans="2:15" ht="14.25" customHeight="1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21"/>
      <c r="O79" s="21"/>
    </row>
    <row r="80" spans="2:15" ht="14.25" customHeight="1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21"/>
      <c r="O80" s="21"/>
    </row>
    <row r="81" spans="2:15" ht="14.25" customHeight="1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21"/>
      <c r="O81" s="21"/>
    </row>
    <row r="82" spans="2:15" ht="14.25" customHeight="1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21"/>
      <c r="O82" s="21"/>
    </row>
    <row r="83" spans="2:15" ht="14.25" customHeight="1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21"/>
      <c r="O83" s="21"/>
    </row>
    <row r="84" spans="2:15" ht="14.25" customHeight="1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21"/>
      <c r="O84" s="21"/>
    </row>
    <row r="85" spans="2:15" ht="14.25" customHeight="1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21"/>
      <c r="O85" s="21"/>
    </row>
    <row r="86" spans="2:15" ht="14.25" customHeight="1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21"/>
      <c r="O86" s="21"/>
    </row>
    <row r="87" spans="2:15" ht="14.25" customHeight="1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21"/>
      <c r="O87" s="21"/>
    </row>
    <row r="88" spans="2:15" ht="14.25" customHeight="1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21"/>
      <c r="O88" s="21"/>
    </row>
    <row r="89" spans="2:15" ht="14.25" customHeight="1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21"/>
      <c r="O89" s="21"/>
    </row>
    <row r="90" spans="2:15" ht="14.25" customHeight="1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21"/>
      <c r="O90" s="21"/>
    </row>
    <row r="91" spans="2:15" ht="14.25" customHeight="1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21"/>
      <c r="O91" s="21"/>
    </row>
    <row r="92" spans="2:15" ht="14.25" customHeight="1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21"/>
      <c r="O92" s="21"/>
    </row>
    <row r="93" spans="2:15" ht="14.25" customHeight="1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21"/>
      <c r="O93" s="21"/>
    </row>
    <row r="94" spans="2:15" ht="14.25" customHeight="1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21"/>
      <c r="O94" s="21"/>
    </row>
    <row r="95" spans="2:15" ht="14.25" customHeight="1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21"/>
      <c r="O95" s="21"/>
    </row>
    <row r="96" spans="2:15" ht="14.25" customHeight="1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21"/>
      <c r="O96" s="21"/>
    </row>
    <row r="97" spans="2:15" ht="14.25" customHeight="1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21"/>
      <c r="O97" s="21"/>
    </row>
    <row r="98" spans="2:15" ht="14.25" customHeight="1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21"/>
      <c r="O98" s="21"/>
    </row>
    <row r="99" spans="2:15" ht="14.25" customHeight="1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21"/>
      <c r="O99" s="21"/>
    </row>
    <row r="100" spans="2:15" ht="14.25" customHeight="1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21"/>
      <c r="O100" s="21"/>
    </row>
    <row r="101" spans="2:15" ht="14.25" customHeight="1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21"/>
      <c r="O101" s="21"/>
    </row>
    <row r="102" spans="2:15" ht="14.25" customHeight="1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21"/>
      <c r="O102" s="21"/>
    </row>
    <row r="103" spans="2:15" ht="14.25" customHeight="1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21"/>
      <c r="O103" s="21"/>
    </row>
    <row r="104" spans="2:15" ht="14.25" customHeight="1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21"/>
      <c r="O104" s="21"/>
    </row>
    <row r="105" spans="2:15" ht="14.25" customHeight="1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21"/>
      <c r="O105" s="21"/>
    </row>
    <row r="106" spans="2:15" ht="14.25" customHeight="1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21"/>
      <c r="O106" s="21"/>
    </row>
    <row r="107" spans="2:15" ht="14.25" customHeight="1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21"/>
      <c r="O107" s="21"/>
    </row>
    <row r="108" spans="2:15" ht="14.25" customHeight="1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21"/>
      <c r="O108" s="21"/>
    </row>
    <row r="109" spans="2:15" ht="14.25" customHeight="1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21"/>
      <c r="O109" s="21"/>
    </row>
    <row r="110" spans="2:15" ht="14.25" customHeight="1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21"/>
      <c r="O110" s="21"/>
    </row>
    <row r="111" spans="2:15" ht="14.25" customHeight="1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21"/>
      <c r="O111" s="21"/>
    </row>
    <row r="112" spans="2:15" ht="14.25" customHeight="1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21"/>
      <c r="O112" s="21"/>
    </row>
    <row r="113" spans="2:15" ht="14.25" customHeight="1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21"/>
      <c r="O113" s="21"/>
    </row>
    <row r="114" spans="2:15" ht="14.25" customHeight="1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21"/>
      <c r="O114" s="21"/>
    </row>
    <row r="115" spans="2:15" ht="14.25" customHeight="1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21"/>
      <c r="O115" s="21"/>
    </row>
    <row r="116" spans="2:15" ht="14.25" customHeight="1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21"/>
      <c r="O116" s="21"/>
    </row>
    <row r="117" spans="2:15" ht="14.25" customHeight="1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21"/>
      <c r="O117" s="21"/>
    </row>
    <row r="118" spans="2:15" ht="14.25" customHeight="1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21"/>
      <c r="O118" s="21"/>
    </row>
    <row r="119" spans="2:15" ht="14.25" customHeight="1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21"/>
      <c r="O119" s="21"/>
    </row>
    <row r="120" spans="2:15" ht="14.25" customHeight="1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21"/>
      <c r="O120" s="21"/>
    </row>
    <row r="121" spans="2:15" ht="14.25" customHeight="1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21"/>
      <c r="O121" s="21"/>
    </row>
    <row r="122" spans="2:15" ht="14.25" customHeight="1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21"/>
      <c r="O122" s="21"/>
    </row>
    <row r="123" spans="2:15" ht="14.25" customHeight="1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21"/>
      <c r="O123" s="21"/>
    </row>
    <row r="124" spans="2:15" ht="14.25" customHeight="1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21"/>
      <c r="O124" s="21"/>
    </row>
    <row r="125" spans="2:15" ht="14.25" customHeight="1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21"/>
      <c r="O125" s="21"/>
    </row>
    <row r="126" spans="2:15" ht="14.25" customHeight="1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21"/>
      <c r="O126" s="21"/>
    </row>
    <row r="127" spans="2:15" ht="14.25" customHeight="1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21"/>
      <c r="O127" s="21"/>
    </row>
    <row r="128" spans="2:15" ht="14.25" customHeight="1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21"/>
      <c r="O128" s="21"/>
    </row>
    <row r="129" spans="2:15" ht="14.25" customHeight="1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21"/>
      <c r="O129" s="21"/>
    </row>
    <row r="130" spans="2:15" ht="14.25" customHeight="1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21"/>
      <c r="O130" s="21"/>
    </row>
    <row r="131" spans="2:15" ht="14.25" customHeight="1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21"/>
      <c r="O131" s="21"/>
    </row>
    <row r="132" spans="2:15" ht="14.25" customHeight="1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21"/>
      <c r="O132" s="21"/>
    </row>
    <row r="133" spans="2:15" ht="14.25" customHeight="1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21"/>
      <c r="O133" s="21"/>
    </row>
    <row r="134" spans="2:15" ht="14.25" customHeight="1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21"/>
      <c r="O134" s="21"/>
    </row>
    <row r="135" spans="2:15" ht="14.25" customHeight="1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21"/>
      <c r="O135" s="21"/>
    </row>
    <row r="136" spans="2:15" ht="14.25" customHeight="1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21"/>
      <c r="O136" s="21"/>
    </row>
    <row r="137" spans="2:15" ht="14.25" customHeight="1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21"/>
      <c r="O137" s="21"/>
    </row>
    <row r="138" spans="2:15" ht="14.25" customHeight="1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21"/>
      <c r="O138" s="21"/>
    </row>
    <row r="139" spans="2:15" ht="14.25" customHeight="1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21"/>
      <c r="O139" s="21"/>
    </row>
    <row r="140" spans="2:15" ht="14.25" customHeight="1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21"/>
      <c r="O140" s="21"/>
    </row>
    <row r="141" spans="2:15" ht="14.25" customHeight="1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21"/>
      <c r="O141" s="21"/>
    </row>
    <row r="142" spans="2:15" ht="14.25" customHeight="1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21"/>
      <c r="O142" s="21"/>
    </row>
    <row r="143" spans="2:15" ht="14.25" customHeight="1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21"/>
      <c r="O143" s="21"/>
    </row>
    <row r="144" spans="2:15" ht="14.25" customHeight="1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21"/>
      <c r="O144" s="21"/>
    </row>
    <row r="145" spans="2:15" ht="14.25" customHeight="1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21"/>
      <c r="O145" s="21"/>
    </row>
    <row r="146" spans="2:15" ht="14.25" customHeight="1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21"/>
      <c r="O146" s="21"/>
    </row>
    <row r="147" spans="2:15" ht="14.25" customHeight="1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21"/>
      <c r="O147" s="21"/>
    </row>
    <row r="148" spans="2:15" ht="14.25" customHeight="1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21"/>
      <c r="O148" s="21"/>
    </row>
    <row r="149" spans="2:15" ht="14.25" customHeight="1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21"/>
      <c r="O149" s="21"/>
    </row>
    <row r="150" spans="2:15" ht="14.25" customHeight="1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21"/>
      <c r="O150" s="21"/>
    </row>
    <row r="151" spans="2:15" ht="14.25" customHeight="1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21"/>
      <c r="O151" s="21"/>
    </row>
    <row r="152" spans="2:15" ht="14.25" customHeight="1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21"/>
      <c r="O152" s="21"/>
    </row>
    <row r="153" spans="2:15" ht="14.25" customHeight="1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21"/>
      <c r="O153" s="21"/>
    </row>
    <row r="154" spans="2:15" ht="14.25" customHeight="1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21"/>
      <c r="O154" s="21"/>
    </row>
    <row r="155" spans="2:15" ht="14.25" customHeight="1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21"/>
      <c r="O155" s="21"/>
    </row>
    <row r="156" spans="2:15" ht="14.25" customHeight="1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21"/>
      <c r="O156" s="21"/>
    </row>
    <row r="157" spans="2:15" ht="14.25" customHeight="1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21"/>
      <c r="O157" s="21"/>
    </row>
    <row r="158" spans="2:15" ht="14.25" customHeight="1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21"/>
      <c r="O158" s="21"/>
    </row>
    <row r="159" spans="2:15" ht="14.25" customHeight="1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21"/>
      <c r="O159" s="21"/>
    </row>
    <row r="160" spans="2:15" ht="14.25" customHeight="1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21"/>
      <c r="O160" s="21"/>
    </row>
    <row r="161" spans="2:15" ht="14.25" customHeight="1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21"/>
      <c r="O161" s="21"/>
    </row>
    <row r="162" spans="2:15" ht="14.25" customHeight="1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21"/>
      <c r="O162" s="21"/>
    </row>
    <row r="163" spans="2:15" ht="14.25" customHeight="1"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21"/>
      <c r="O163" s="21"/>
    </row>
    <row r="164" spans="2:15" ht="14.25" customHeight="1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21"/>
      <c r="O164" s="21"/>
    </row>
    <row r="165" spans="2:15" ht="14.25" customHeight="1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21"/>
      <c r="O165" s="21"/>
    </row>
    <row r="166" spans="2:15" ht="14.25" customHeight="1"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21"/>
      <c r="O166" s="21"/>
    </row>
    <row r="167" spans="2:15" ht="14.25" customHeight="1"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21"/>
      <c r="O167" s="21"/>
    </row>
    <row r="168" spans="2:15" ht="14.25" customHeight="1"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21"/>
      <c r="O168" s="21"/>
    </row>
    <row r="169" spans="2:15" ht="14.25" customHeight="1"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21"/>
      <c r="O169" s="21"/>
    </row>
    <row r="170" spans="2:15" ht="14.25" customHeight="1"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21"/>
      <c r="O170" s="21"/>
    </row>
    <row r="171" spans="2:15" ht="14.25" customHeight="1"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21"/>
      <c r="O171" s="21"/>
    </row>
    <row r="172" spans="2:15" ht="14.25" customHeight="1"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21"/>
      <c r="O172" s="21"/>
    </row>
    <row r="173" spans="2:15" ht="14.25" customHeight="1"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21"/>
      <c r="O173" s="21"/>
    </row>
    <row r="174" spans="2:15" ht="14.25" customHeight="1"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21"/>
      <c r="O174" s="21"/>
    </row>
    <row r="175" spans="2:15" ht="14.25" customHeight="1"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21"/>
      <c r="O175" s="21"/>
    </row>
    <row r="176" spans="2:15" ht="14.25" customHeight="1"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21"/>
      <c r="O176" s="21"/>
    </row>
    <row r="177" spans="2:15" ht="14.25" customHeight="1"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21"/>
      <c r="O177" s="21"/>
    </row>
    <row r="178" spans="2:15" ht="14.25" customHeight="1"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21"/>
      <c r="O178" s="21"/>
    </row>
    <row r="179" spans="2:15" ht="14.25" customHeight="1"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21"/>
      <c r="O179" s="21"/>
    </row>
    <row r="180" spans="2:15" ht="14.25" customHeight="1"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21"/>
      <c r="O180" s="21"/>
    </row>
    <row r="181" spans="2:15" ht="14.25" customHeight="1"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21"/>
      <c r="O181" s="21"/>
    </row>
    <row r="182" spans="2:15" ht="14.25" customHeight="1"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21"/>
      <c r="O182" s="21"/>
    </row>
    <row r="183" spans="2:15" ht="14.25" customHeight="1"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21"/>
      <c r="O183" s="21"/>
    </row>
    <row r="184" spans="2:15" ht="14.25" customHeight="1"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21"/>
      <c r="O184" s="21"/>
    </row>
    <row r="185" spans="2:15" ht="14.25" customHeight="1"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21"/>
      <c r="O185" s="21"/>
    </row>
    <row r="186" spans="2:15" ht="14.25" customHeight="1"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21"/>
      <c r="O186" s="21"/>
    </row>
    <row r="187" spans="2:15" ht="14.25" customHeight="1"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21"/>
      <c r="O187" s="21"/>
    </row>
    <row r="188" spans="2:15" ht="14.25" customHeight="1"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21"/>
      <c r="O188" s="21"/>
    </row>
    <row r="189" spans="2:15" ht="14.25" customHeight="1"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21"/>
      <c r="O189" s="21"/>
    </row>
    <row r="190" spans="2:15" ht="14.25" customHeight="1"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21"/>
      <c r="O190" s="21"/>
    </row>
    <row r="191" spans="2:15" ht="14.25" customHeight="1"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21"/>
      <c r="O191" s="21"/>
    </row>
    <row r="192" spans="2:15" ht="14.25" customHeight="1"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21"/>
      <c r="O192" s="21"/>
    </row>
    <row r="193" spans="2:15" ht="14.25" customHeight="1"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21"/>
      <c r="O193" s="21"/>
    </row>
    <row r="194" spans="2:15" ht="14.25" customHeight="1"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21"/>
      <c r="O194" s="21"/>
    </row>
    <row r="195" spans="2:15" ht="14.25" customHeight="1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21"/>
      <c r="O195" s="21"/>
    </row>
    <row r="196" spans="2:15" ht="14.25" customHeight="1"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21"/>
      <c r="O196" s="21"/>
    </row>
    <row r="197" spans="2:15" ht="14.25" customHeight="1"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21"/>
      <c r="O197" s="21"/>
    </row>
    <row r="198" spans="2:15" ht="14.25" customHeight="1"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21"/>
      <c r="O198" s="21"/>
    </row>
    <row r="199" spans="2:15" ht="14.25" customHeight="1"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21"/>
      <c r="O199" s="21"/>
    </row>
    <row r="200" spans="2:15" ht="14.25" customHeight="1"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21"/>
      <c r="O200" s="21"/>
    </row>
    <row r="201" spans="2:15" ht="14.25" customHeight="1"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21"/>
      <c r="O201" s="21"/>
    </row>
    <row r="202" spans="2:15" ht="14.25" customHeight="1"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21"/>
      <c r="O202" s="21"/>
    </row>
    <row r="203" spans="2:15" ht="14.25" customHeight="1"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21"/>
      <c r="O203" s="21"/>
    </row>
    <row r="204" spans="2:15" ht="14.25" customHeight="1"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21"/>
      <c r="O204" s="21"/>
    </row>
    <row r="205" spans="2:15" ht="14.25" customHeight="1"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21"/>
      <c r="O205" s="21"/>
    </row>
    <row r="206" spans="2:15" ht="14.25" customHeight="1"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21"/>
      <c r="O206" s="21"/>
    </row>
    <row r="207" spans="2:15" ht="14.25" customHeight="1"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21"/>
      <c r="O207" s="21"/>
    </row>
    <row r="208" spans="2:15" ht="14.25" customHeight="1"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21"/>
      <c r="O208" s="21"/>
    </row>
    <row r="209" spans="2:15" ht="14.25" customHeight="1"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21"/>
      <c r="O209" s="21"/>
    </row>
    <row r="210" spans="2:15" ht="14.25" customHeight="1"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21"/>
      <c r="O210" s="21"/>
    </row>
    <row r="211" spans="2:15" ht="14.25" customHeight="1"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21"/>
      <c r="O211" s="21"/>
    </row>
    <row r="212" spans="2:15" ht="14.25" customHeight="1"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21"/>
      <c r="O212" s="21"/>
    </row>
    <row r="213" spans="2:15" ht="14.25" customHeight="1"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21"/>
      <c r="O213" s="21"/>
    </row>
    <row r="214" spans="2:15" ht="14.25" customHeight="1"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21"/>
      <c r="O214" s="21"/>
    </row>
    <row r="215" spans="2:15" ht="14.25" customHeight="1"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21"/>
      <c r="O215" s="21"/>
    </row>
    <row r="216" spans="2:15" ht="14.25" customHeight="1"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21"/>
      <c r="O216" s="21"/>
    </row>
    <row r="217" spans="2:15" ht="14.25" customHeight="1"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21"/>
      <c r="O217" s="21"/>
    </row>
    <row r="218" spans="2:15" ht="14.25" customHeight="1"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21"/>
      <c r="O218" s="21"/>
    </row>
    <row r="219" spans="2:15" ht="14.25" customHeight="1"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21"/>
      <c r="O219" s="21"/>
    </row>
    <row r="220" spans="2:15" ht="14.25" customHeight="1"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21"/>
      <c r="O220" s="21"/>
    </row>
    <row r="221" spans="2:15" ht="14.25" customHeight="1"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21"/>
      <c r="O221" s="21"/>
    </row>
    <row r="222" spans="2:15" ht="14.25" customHeight="1"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21"/>
      <c r="O222" s="21"/>
    </row>
    <row r="223" spans="2:15" ht="14.25" customHeight="1"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21"/>
      <c r="O223" s="21"/>
    </row>
    <row r="224" spans="2:15" ht="14.25" customHeight="1"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21"/>
      <c r="O224" s="21"/>
    </row>
    <row r="225" spans="2:15" ht="14.25" customHeight="1"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21"/>
      <c r="O225" s="21"/>
    </row>
    <row r="226" spans="2:15" ht="14.25" customHeight="1"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21"/>
      <c r="O226" s="21"/>
    </row>
    <row r="227" spans="2:15" ht="14.25" customHeight="1"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21"/>
      <c r="O227" s="21"/>
    </row>
    <row r="228" spans="2:15" ht="14.25" customHeight="1"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21"/>
      <c r="O228" s="21"/>
    </row>
    <row r="229" spans="2:15" ht="14.25" customHeight="1"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21"/>
      <c r="O229" s="21"/>
    </row>
    <row r="230" spans="2:15" ht="14.25" customHeight="1"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21"/>
      <c r="O230" s="21"/>
    </row>
    <row r="231" spans="2:15" ht="14.25" customHeight="1"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21"/>
      <c r="O231" s="21"/>
    </row>
    <row r="232" spans="2:15" ht="14.25" customHeight="1"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21"/>
      <c r="O232" s="21"/>
    </row>
    <row r="233" spans="2:15" ht="14.25" customHeight="1"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21"/>
      <c r="O233" s="21"/>
    </row>
    <row r="234" spans="2:15" ht="14.25" customHeight="1"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21"/>
      <c r="O234" s="21"/>
    </row>
    <row r="235" spans="2:15" ht="14.25" customHeight="1"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21"/>
      <c r="O235" s="21"/>
    </row>
    <row r="236" spans="2:15" ht="14.25" customHeight="1"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21"/>
      <c r="O236" s="21"/>
    </row>
    <row r="237" spans="2:15" ht="14.25" customHeight="1"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21"/>
      <c r="O237" s="21"/>
    </row>
    <row r="238" spans="2:15" ht="14.25" customHeight="1"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21"/>
      <c r="O238" s="21"/>
    </row>
    <row r="239" spans="2:15" ht="14.25" customHeight="1"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21"/>
      <c r="O239" s="21"/>
    </row>
    <row r="240" spans="2:15" ht="14.25" customHeight="1"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21"/>
      <c r="O240" s="21"/>
    </row>
    <row r="241" spans="2:15" ht="14.25" customHeight="1"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21"/>
      <c r="O241" s="21"/>
    </row>
    <row r="242" spans="2:15" ht="14.25" customHeight="1"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21"/>
      <c r="O242" s="21"/>
    </row>
    <row r="243" spans="2:15" ht="14.25" customHeight="1"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21"/>
      <c r="O243" s="21"/>
    </row>
    <row r="244" spans="2:15" ht="14.25" customHeight="1"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21"/>
      <c r="O244" s="21"/>
    </row>
    <row r="245" spans="2:15" ht="14.25" customHeight="1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21"/>
      <c r="O245" s="21"/>
    </row>
    <row r="246" spans="2:15" ht="14.25" customHeight="1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21"/>
      <c r="O246" s="21"/>
    </row>
    <row r="247" spans="2:15" ht="14.25" customHeight="1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21"/>
      <c r="O247" s="21"/>
    </row>
    <row r="248" spans="2:15" ht="14.25" customHeight="1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21"/>
      <c r="O248" s="21"/>
    </row>
    <row r="249" spans="2:15" ht="14.25" customHeight="1"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21"/>
      <c r="O249" s="21"/>
    </row>
    <row r="250" spans="2:15" ht="14.25" customHeight="1"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21"/>
      <c r="O250" s="21"/>
    </row>
    <row r="251" spans="2:15" ht="14.25" customHeight="1"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21"/>
      <c r="O251" s="21"/>
    </row>
    <row r="252" spans="2:15" ht="14.25" customHeight="1"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21"/>
      <c r="O252" s="21"/>
    </row>
    <row r="253" spans="2:15" ht="14.25" customHeight="1"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21"/>
      <c r="O253" s="21"/>
    </row>
    <row r="254" spans="2:15" ht="14.25" customHeight="1"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21"/>
      <c r="O254" s="21"/>
    </row>
    <row r="255" spans="2:15" ht="14.25" customHeight="1"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21"/>
      <c r="O255" s="21"/>
    </row>
    <row r="256" spans="2:15" ht="14.25" customHeight="1"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21"/>
      <c r="O256" s="21"/>
    </row>
    <row r="257" spans="2:15" ht="14.25" customHeight="1"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21"/>
      <c r="O257" s="21"/>
    </row>
    <row r="258" spans="2:15" ht="14.25" customHeight="1"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21"/>
      <c r="O258" s="21"/>
    </row>
    <row r="259" spans="2:15" ht="14.25" customHeight="1"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21"/>
      <c r="O259" s="21"/>
    </row>
    <row r="260" spans="2:15" ht="14.25" customHeight="1"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21"/>
      <c r="O260" s="21"/>
    </row>
    <row r="261" spans="2:15" ht="14.25" customHeight="1"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21"/>
      <c r="O261" s="21"/>
    </row>
    <row r="262" spans="2:15" ht="14.25" customHeight="1"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21"/>
      <c r="O262" s="21"/>
    </row>
    <row r="263" spans="2:15" ht="14.25" customHeight="1"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21"/>
      <c r="O263" s="21"/>
    </row>
    <row r="264" spans="2:15" ht="14.25" customHeight="1"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21"/>
      <c r="O264" s="21"/>
    </row>
    <row r="265" spans="2:15" ht="14.25" customHeight="1"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21"/>
      <c r="O265" s="21"/>
    </row>
    <row r="266" spans="2:15" ht="14.25" customHeight="1"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21"/>
      <c r="O266" s="21"/>
    </row>
    <row r="267" spans="2:15" ht="14.25" customHeight="1"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21"/>
      <c r="O267" s="21"/>
    </row>
    <row r="268" spans="2:15" ht="14.25" customHeight="1"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21"/>
      <c r="O268" s="21"/>
    </row>
    <row r="269" spans="2:15" ht="14.25" customHeight="1"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21"/>
      <c r="O269" s="21"/>
    </row>
    <row r="270" spans="2:15" ht="14.25" customHeight="1"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21"/>
      <c r="O270" s="21"/>
    </row>
    <row r="271" spans="2:15" ht="14.25" customHeight="1"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21"/>
      <c r="O271" s="21"/>
    </row>
    <row r="272" spans="2:15" ht="14.25" customHeight="1"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21"/>
      <c r="O272" s="21"/>
    </row>
    <row r="273" spans="2:15" ht="14.25" customHeight="1"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21"/>
      <c r="O273" s="21"/>
    </row>
    <row r="274" spans="2:15" ht="14.25" customHeight="1"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21"/>
      <c r="O274" s="21"/>
    </row>
    <row r="275" spans="2:15" ht="14.25" customHeight="1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21"/>
      <c r="O275" s="21"/>
    </row>
    <row r="276" spans="2:15" ht="14.25" customHeight="1"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21"/>
      <c r="O276" s="21"/>
    </row>
    <row r="277" spans="2:15" ht="14.25" customHeight="1"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21"/>
      <c r="O277" s="21"/>
    </row>
    <row r="278" spans="2:15" ht="14.25" customHeight="1"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21"/>
      <c r="O278" s="21"/>
    </row>
    <row r="279" spans="2:15" ht="14.25" customHeight="1"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21"/>
      <c r="O279" s="21"/>
    </row>
    <row r="280" spans="2:15" ht="14.25" customHeight="1"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21"/>
      <c r="O280" s="21"/>
    </row>
    <row r="281" spans="2:15" ht="14.25" customHeight="1"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21"/>
      <c r="O281" s="21"/>
    </row>
    <row r="282" spans="2:15" ht="14.25" customHeight="1"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21"/>
      <c r="O282" s="21"/>
    </row>
    <row r="283" spans="2:15" ht="14.25" customHeight="1"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21"/>
      <c r="O283" s="21"/>
    </row>
    <row r="284" spans="2:15" ht="14.25" customHeight="1"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21"/>
      <c r="O284" s="21"/>
    </row>
    <row r="285" spans="2:15" ht="14.25" customHeight="1"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21"/>
      <c r="O285" s="21"/>
    </row>
    <row r="286" spans="2:15" ht="14.25" customHeight="1"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21"/>
      <c r="O286" s="21"/>
    </row>
    <row r="287" spans="2:15" ht="14.25" customHeight="1"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21"/>
      <c r="O287" s="21"/>
    </row>
    <row r="288" spans="2:15" ht="14.25" customHeight="1"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21"/>
      <c r="O288" s="21"/>
    </row>
    <row r="289" spans="2:15" ht="14.25" customHeight="1"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21"/>
      <c r="O289" s="21"/>
    </row>
    <row r="290" spans="2:15" ht="14.25" customHeight="1"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21"/>
      <c r="O290" s="21"/>
    </row>
    <row r="291" spans="2:15" ht="14.25" customHeight="1"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21"/>
      <c r="O291" s="21"/>
    </row>
    <row r="292" spans="2:15" ht="14.25" customHeight="1"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21"/>
      <c r="O292" s="21"/>
    </row>
    <row r="293" spans="2:15" ht="14.25" customHeight="1"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21"/>
      <c r="O293" s="21"/>
    </row>
    <row r="294" spans="2:15" ht="14.25" customHeight="1"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21"/>
      <c r="O294" s="21"/>
    </row>
    <row r="295" spans="2:15" ht="14.25" customHeight="1"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21"/>
      <c r="O295" s="21"/>
    </row>
    <row r="296" spans="2:15" ht="14.25" customHeight="1"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21"/>
      <c r="O296" s="21"/>
    </row>
    <row r="297" spans="2:15" ht="14.25" customHeight="1"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21"/>
      <c r="O297" s="21"/>
    </row>
    <row r="298" spans="2:15" ht="14.25" customHeight="1"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21"/>
      <c r="O298" s="21"/>
    </row>
    <row r="299" spans="2:15" ht="14.25" customHeight="1"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21"/>
      <c r="O299" s="21"/>
    </row>
    <row r="300" spans="2:15" ht="14.25" customHeight="1"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21"/>
      <c r="O300" s="21"/>
    </row>
    <row r="301" spans="2:15" ht="14.25" customHeight="1"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21"/>
      <c r="O301" s="21"/>
    </row>
    <row r="302" spans="2:15" ht="14.25" customHeight="1"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21"/>
      <c r="O302" s="21"/>
    </row>
    <row r="303" spans="2:15" ht="14.25" customHeight="1"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21"/>
      <c r="O303" s="21"/>
    </row>
    <row r="304" spans="2:15" ht="14.25" customHeight="1"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21"/>
      <c r="O304" s="21"/>
    </row>
    <row r="305" spans="2:15" ht="14.25" customHeight="1"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21"/>
      <c r="O305" s="21"/>
    </row>
    <row r="306" spans="2:15" ht="14.25" customHeight="1"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21"/>
      <c r="O306" s="21"/>
    </row>
    <row r="307" spans="2:15" ht="14.25" customHeight="1"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21"/>
      <c r="O307" s="21"/>
    </row>
    <row r="308" spans="2:15" ht="14.25" customHeight="1"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21"/>
      <c r="O308" s="21"/>
    </row>
    <row r="309" spans="2:15" ht="14.25" customHeight="1"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21"/>
      <c r="O309" s="21"/>
    </row>
    <row r="310" spans="2:15" ht="14.25" customHeight="1"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21"/>
      <c r="O310" s="21"/>
    </row>
    <row r="311" spans="2:15" ht="14.25" customHeight="1"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21"/>
      <c r="O311" s="21"/>
    </row>
    <row r="312" spans="2:15" ht="14.25" customHeight="1"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21"/>
      <c r="O312" s="21"/>
    </row>
    <row r="313" spans="2:15" ht="14.25" customHeight="1"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21"/>
      <c r="O313" s="21"/>
    </row>
    <row r="314" spans="2:15" ht="14.25" customHeight="1"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21"/>
      <c r="O314" s="21"/>
    </row>
    <row r="315" spans="2:15" ht="14.25" customHeight="1"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21"/>
      <c r="O315" s="21"/>
    </row>
    <row r="316" spans="2:15" ht="14.25" customHeight="1"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21"/>
      <c r="O316" s="21"/>
    </row>
    <row r="317" spans="2:15" ht="14.25" customHeight="1"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21"/>
      <c r="O317" s="21"/>
    </row>
    <row r="318" spans="2:15" ht="14.25" customHeight="1"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21"/>
      <c r="O318" s="21"/>
    </row>
    <row r="319" spans="2:15" ht="14.25" customHeight="1"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21"/>
      <c r="O319" s="21"/>
    </row>
    <row r="320" spans="2:15" ht="14.25" customHeight="1"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21"/>
      <c r="O320" s="21"/>
    </row>
    <row r="321" spans="2:15" ht="14.25" customHeight="1"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21"/>
      <c r="O321" s="21"/>
    </row>
    <row r="322" spans="2:15" ht="14.25" customHeight="1"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21"/>
      <c r="O322" s="21"/>
    </row>
    <row r="323" spans="2:15" ht="14.25" customHeight="1"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21"/>
      <c r="O323" s="21"/>
    </row>
    <row r="324" spans="2:15" ht="14.25" customHeight="1"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21"/>
      <c r="O324" s="21"/>
    </row>
    <row r="325" spans="2:15" ht="14.25" customHeight="1"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21"/>
      <c r="O325" s="21"/>
    </row>
    <row r="326" spans="2:15" ht="14.25" customHeight="1"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21"/>
      <c r="O326" s="21"/>
    </row>
    <row r="327" spans="2:15" ht="14.25" customHeight="1"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21"/>
      <c r="O327" s="21"/>
    </row>
    <row r="328" spans="2:15" ht="14.25" customHeight="1"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21"/>
      <c r="O328" s="21"/>
    </row>
    <row r="329" spans="2:15" ht="14.25" customHeight="1"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21"/>
      <c r="O329" s="21"/>
    </row>
    <row r="330" spans="2:15" ht="14.25" customHeight="1"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21"/>
      <c r="O330" s="21"/>
    </row>
    <row r="331" spans="2:15" ht="14.25" customHeight="1"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21"/>
      <c r="O331" s="21"/>
    </row>
    <row r="332" spans="2:15" ht="14.25" customHeight="1"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21"/>
      <c r="O332" s="21"/>
    </row>
    <row r="333" spans="2:15" ht="14.25" customHeight="1"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21"/>
      <c r="O333" s="21"/>
    </row>
    <row r="334" spans="2:15" ht="14.25" customHeight="1"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21"/>
      <c r="O334" s="21"/>
    </row>
    <row r="335" spans="2:15" ht="14.25" customHeight="1"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21"/>
      <c r="O335" s="21"/>
    </row>
    <row r="336" spans="2:15" ht="14.25" customHeight="1"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21"/>
      <c r="O336" s="21"/>
    </row>
    <row r="337" spans="2:15" ht="14.25" customHeight="1"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21"/>
      <c r="O337" s="21"/>
    </row>
    <row r="338" spans="2:15" ht="14.25" customHeight="1"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21"/>
      <c r="O338" s="21"/>
    </row>
    <row r="339" spans="2:15" ht="14.25" customHeight="1"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21"/>
      <c r="O339" s="21"/>
    </row>
    <row r="340" spans="2:15" ht="14.25" customHeight="1"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21"/>
      <c r="O340" s="21"/>
    </row>
    <row r="341" spans="2:15" ht="14.25" customHeight="1"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21"/>
      <c r="O341" s="21"/>
    </row>
    <row r="342" spans="2:15" ht="14.25" customHeight="1"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21"/>
      <c r="O342" s="21"/>
    </row>
    <row r="343" spans="2:15" ht="14.25" customHeight="1"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21"/>
      <c r="O343" s="21"/>
    </row>
    <row r="344" spans="2:15" ht="14.25" customHeight="1"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21"/>
      <c r="O344" s="21"/>
    </row>
    <row r="345" spans="2:15" ht="14.25" customHeight="1"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21"/>
      <c r="O345" s="21"/>
    </row>
    <row r="346" spans="2:15" ht="14.25" customHeight="1"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21"/>
      <c r="O346" s="21"/>
    </row>
    <row r="347" spans="2:15" ht="14.25" customHeight="1"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21"/>
      <c r="O347" s="21"/>
    </row>
    <row r="348" spans="2:15" ht="14.25" customHeight="1"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21"/>
      <c r="O348" s="21"/>
    </row>
    <row r="349" spans="2:15" ht="14.25" customHeight="1"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21"/>
      <c r="O349" s="21"/>
    </row>
    <row r="350" spans="2:15" ht="14.25" customHeight="1"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21"/>
      <c r="O350" s="21"/>
    </row>
    <row r="351" spans="2:15" ht="14.25" customHeight="1"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21"/>
      <c r="O351" s="21"/>
    </row>
    <row r="352" spans="2:15" ht="14.25" customHeight="1"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21"/>
      <c r="O352" s="21"/>
    </row>
    <row r="353" spans="2:15" ht="14.25" customHeight="1"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21"/>
      <c r="O353" s="21"/>
    </row>
    <row r="354" spans="2:15" ht="14.25" customHeight="1"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21"/>
      <c r="O354" s="21"/>
    </row>
    <row r="355" spans="2:15" ht="14.25" customHeight="1"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21"/>
      <c r="O355" s="21"/>
    </row>
    <row r="356" spans="2:15" ht="14.25" customHeight="1"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21"/>
      <c r="O356" s="21"/>
    </row>
    <row r="357" spans="2:15" ht="14.25" customHeight="1"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21"/>
      <c r="O357" s="21"/>
    </row>
    <row r="358" spans="2:15" ht="14.25" customHeight="1"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21"/>
      <c r="O358" s="21"/>
    </row>
    <row r="359" spans="2:15" ht="14.25" customHeight="1"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21"/>
      <c r="O359" s="21"/>
    </row>
    <row r="360" spans="2:15" ht="14.25" customHeight="1"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21"/>
      <c r="O360" s="21"/>
    </row>
    <row r="361" spans="2:15" ht="14.25" customHeight="1"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21"/>
      <c r="O361" s="21"/>
    </row>
    <row r="362" spans="2:15" ht="14.25" customHeight="1"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21"/>
      <c r="O362" s="21"/>
    </row>
    <row r="363" spans="2:15" ht="14.25" customHeight="1"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21"/>
      <c r="O363" s="21"/>
    </row>
    <row r="364" spans="2:15" ht="14.25" customHeight="1"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21"/>
      <c r="O364" s="21"/>
    </row>
    <row r="365" spans="2:15" ht="14.25" customHeight="1"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21"/>
      <c r="O365" s="21"/>
    </row>
    <row r="366" spans="2:15" ht="14.25" customHeight="1"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21"/>
      <c r="O366" s="21"/>
    </row>
    <row r="367" spans="2:15" ht="14.25" customHeight="1"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21"/>
      <c r="O367" s="21"/>
    </row>
    <row r="368" spans="2:15" ht="14.25" customHeight="1"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21"/>
      <c r="O368" s="21"/>
    </row>
    <row r="369" spans="2:15" ht="14.25" customHeight="1"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21"/>
      <c r="O369" s="21"/>
    </row>
    <row r="370" spans="2:15" ht="14.25" customHeight="1"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21"/>
      <c r="O370" s="21"/>
    </row>
    <row r="371" spans="2:15" ht="14.25" customHeight="1"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21"/>
      <c r="O371" s="21"/>
    </row>
    <row r="372" spans="2:15" ht="14.25" customHeight="1"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21"/>
      <c r="O372" s="21"/>
    </row>
    <row r="373" spans="2:15" ht="14.25" customHeight="1"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21"/>
      <c r="O373" s="21"/>
    </row>
    <row r="374" spans="2:15" ht="14.25" customHeight="1"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21"/>
      <c r="O374" s="21"/>
    </row>
    <row r="375" spans="2:15" ht="14.25" customHeight="1"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21"/>
      <c r="O375" s="21"/>
    </row>
    <row r="376" spans="2:15" ht="14.25" customHeight="1"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21"/>
      <c r="O376" s="21"/>
    </row>
    <row r="377" spans="2:15" ht="14.25" customHeight="1"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21"/>
      <c r="O377" s="21"/>
    </row>
    <row r="378" spans="2:15" ht="14.25" customHeight="1"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21"/>
      <c r="O378" s="21"/>
    </row>
    <row r="379" spans="2:15" ht="14.25" customHeight="1"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21"/>
      <c r="O379" s="21"/>
    </row>
    <row r="380" spans="2:15" ht="14.25" customHeight="1"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21"/>
      <c r="O380" s="21"/>
    </row>
    <row r="381" spans="2:15" ht="14.25" customHeight="1"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21"/>
      <c r="O381" s="21"/>
    </row>
    <row r="382" spans="2:15" ht="14.25" customHeight="1"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21"/>
      <c r="O382" s="21"/>
    </row>
    <row r="383" spans="2:15" ht="14.25" customHeight="1"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21"/>
      <c r="O383" s="21"/>
    </row>
    <row r="384" spans="2:15" ht="14.25" customHeight="1"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21"/>
      <c r="O384" s="21"/>
    </row>
    <row r="385" spans="2:15" ht="14.25" customHeight="1"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21"/>
      <c r="O385" s="21"/>
    </row>
    <row r="386" spans="2:15" ht="14.25" customHeight="1"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21"/>
      <c r="O386" s="21"/>
    </row>
    <row r="387" spans="2:15" ht="14.25" customHeight="1"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21"/>
      <c r="O387" s="21"/>
    </row>
    <row r="388" spans="2:15" ht="14.25" customHeight="1"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21"/>
      <c r="O388" s="21"/>
    </row>
    <row r="389" spans="2:15" ht="14.25" customHeight="1"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21"/>
      <c r="O389" s="21"/>
    </row>
    <row r="390" spans="2:15" ht="14.25" customHeight="1"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21"/>
      <c r="O390" s="21"/>
    </row>
    <row r="391" spans="2:15" ht="14.25" customHeight="1"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21"/>
      <c r="O391" s="21"/>
    </row>
    <row r="392" spans="2:15" ht="14.25" customHeight="1"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21"/>
      <c r="O392" s="21"/>
    </row>
    <row r="393" spans="2:15" ht="14.25" customHeight="1"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21"/>
      <c r="O393" s="21"/>
    </row>
    <row r="394" spans="2:15" ht="14.25" customHeight="1"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21"/>
      <c r="O394" s="21"/>
    </row>
    <row r="395" spans="2:15" ht="14.25" customHeight="1"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21"/>
      <c r="O395" s="21"/>
    </row>
    <row r="396" spans="2:15" ht="14.25" customHeight="1"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21"/>
      <c r="O396" s="21"/>
    </row>
    <row r="397" spans="2:15" ht="14.25" customHeight="1"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21"/>
      <c r="O397" s="21"/>
    </row>
    <row r="398" spans="2:15" ht="14.25" customHeight="1"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21"/>
      <c r="O398" s="21"/>
    </row>
    <row r="399" spans="2:15" ht="14.25" customHeight="1"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21"/>
      <c r="O399" s="21"/>
    </row>
    <row r="400" spans="2:15" ht="14.25" customHeight="1"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21"/>
      <c r="O400" s="21"/>
    </row>
    <row r="401" spans="2:15" ht="14.25" customHeight="1"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21"/>
      <c r="O401" s="21"/>
    </row>
    <row r="402" spans="2:15" ht="14.25" customHeight="1"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21"/>
      <c r="O402" s="21"/>
    </row>
    <row r="403" spans="2:15" ht="14.25" customHeight="1"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21"/>
      <c r="O403" s="21"/>
    </row>
    <row r="404" spans="2:15" ht="14.25" customHeight="1"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21"/>
      <c r="O404" s="21"/>
    </row>
    <row r="405" spans="2:15" ht="14.25" customHeight="1"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21"/>
      <c r="O405" s="21"/>
    </row>
    <row r="406" spans="2:15" ht="14.25" customHeight="1"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21"/>
      <c r="O406" s="21"/>
    </row>
    <row r="407" spans="2:15" ht="14.25" customHeight="1"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21"/>
      <c r="O407" s="21"/>
    </row>
    <row r="408" spans="2:15" ht="14.25" customHeight="1"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21"/>
      <c r="O408" s="21"/>
    </row>
    <row r="409" spans="2:15" ht="14.25" customHeight="1"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21"/>
      <c r="O409" s="21"/>
    </row>
    <row r="410" spans="2:15" ht="14.25" customHeight="1"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21"/>
      <c r="O410" s="21"/>
    </row>
    <row r="411" spans="2:15" ht="14.25" customHeight="1"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21"/>
      <c r="O411" s="21"/>
    </row>
    <row r="412" spans="2:15" ht="14.25" customHeight="1"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21"/>
      <c r="O412" s="21"/>
    </row>
    <row r="413" spans="2:15" ht="14.25" customHeight="1"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21"/>
      <c r="O413" s="21"/>
    </row>
    <row r="414" spans="2:15" ht="14.25" customHeight="1"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21"/>
      <c r="O414" s="21"/>
    </row>
    <row r="415" spans="2:15" ht="14.25" customHeight="1"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21"/>
      <c r="O415" s="21"/>
    </row>
    <row r="416" spans="2:15" ht="14.25" customHeight="1"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21"/>
      <c r="O416" s="21"/>
    </row>
    <row r="417" spans="2:15" ht="14.25" customHeight="1"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21"/>
      <c r="O417" s="21"/>
    </row>
    <row r="418" spans="2:15" ht="14.25" customHeight="1"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21"/>
      <c r="O418" s="21"/>
    </row>
    <row r="419" spans="2:15" ht="14.25" customHeight="1"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21"/>
      <c r="O419" s="21"/>
    </row>
    <row r="420" spans="2:15" ht="14.25" customHeight="1"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21"/>
      <c r="O420" s="21"/>
    </row>
    <row r="421" spans="2:15" ht="14.25" customHeight="1"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21"/>
      <c r="O421" s="21"/>
    </row>
    <row r="422" spans="2:15" ht="14.25" customHeight="1"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21"/>
      <c r="O422" s="21"/>
    </row>
    <row r="423" spans="2:15" ht="14.25" customHeight="1"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21"/>
      <c r="O423" s="21"/>
    </row>
    <row r="424" spans="2:15" ht="14.25" customHeight="1"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21"/>
      <c r="O424" s="21"/>
    </row>
    <row r="425" spans="2:15" ht="14.25" customHeight="1"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21"/>
      <c r="O425" s="21"/>
    </row>
    <row r="426" spans="2:15" ht="14.25" customHeight="1"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21"/>
      <c r="O426" s="21"/>
    </row>
    <row r="427" spans="2:15" ht="14.25" customHeight="1"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21"/>
      <c r="O427" s="21"/>
    </row>
    <row r="428" spans="2:15" ht="14.25" customHeight="1"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21"/>
      <c r="O428" s="21"/>
    </row>
    <row r="429" spans="2:15" ht="14.25" customHeight="1"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21"/>
      <c r="O429" s="21"/>
    </row>
    <row r="430" spans="2:15" ht="14.25" customHeight="1"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21"/>
      <c r="O430" s="21"/>
    </row>
    <row r="431" spans="2:15" ht="14.25" customHeight="1"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21"/>
      <c r="O431" s="21"/>
    </row>
    <row r="432" spans="2:15" ht="14.25" customHeight="1"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21"/>
      <c r="O432" s="21"/>
    </row>
    <row r="433" spans="2:15" ht="14.25" customHeight="1"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21"/>
      <c r="O433" s="21"/>
    </row>
    <row r="434" spans="2:15" ht="14.25" customHeight="1"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21"/>
      <c r="O434" s="21"/>
    </row>
    <row r="435" spans="2:15" ht="14.25" customHeight="1"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21"/>
      <c r="O435" s="21"/>
    </row>
    <row r="436" spans="2:15" ht="14.25" customHeight="1"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21"/>
      <c r="O436" s="21"/>
    </row>
    <row r="437" spans="2:15" ht="14.25" customHeight="1"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21"/>
      <c r="O437" s="21"/>
    </row>
    <row r="438" spans="2:15" ht="14.25" customHeight="1"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21"/>
      <c r="O438" s="21"/>
    </row>
    <row r="439" spans="2:15" ht="14.25" customHeight="1"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21"/>
      <c r="O439" s="21"/>
    </row>
    <row r="440" spans="2:15" ht="14.25" customHeight="1"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21"/>
      <c r="O440" s="21"/>
    </row>
    <row r="441" spans="2:15" ht="14.25" customHeight="1"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21"/>
      <c r="O441" s="21"/>
    </row>
    <row r="442" spans="2:15" ht="14.25" customHeight="1"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21"/>
      <c r="O442" s="21"/>
    </row>
    <row r="443" spans="2:15" ht="14.25" customHeight="1"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21"/>
      <c r="O443" s="21"/>
    </row>
    <row r="444" spans="2:15" ht="14.25" customHeight="1"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21"/>
      <c r="O444" s="21"/>
    </row>
    <row r="445" spans="2:15" ht="14.25" customHeight="1"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21"/>
      <c r="O445" s="21"/>
    </row>
    <row r="446" spans="2:15" ht="14.25" customHeight="1"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21"/>
      <c r="O446" s="21"/>
    </row>
    <row r="447" spans="2:15" ht="14.25" customHeight="1"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21"/>
      <c r="O447" s="21"/>
    </row>
    <row r="448" spans="2:15" ht="14.25" customHeight="1"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21"/>
      <c r="O448" s="21"/>
    </row>
    <row r="449" spans="2:15" ht="14.25" customHeight="1"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21"/>
      <c r="O449" s="21"/>
    </row>
    <row r="450" spans="2:15" ht="14.25" customHeight="1"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21"/>
      <c r="O450" s="21"/>
    </row>
    <row r="451" spans="2:15" ht="14.25" customHeight="1"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21"/>
      <c r="O451" s="21"/>
    </row>
    <row r="452" spans="2:15" ht="14.25" customHeight="1"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21"/>
      <c r="O452" s="21"/>
    </row>
    <row r="453" spans="2:15" ht="14.25" customHeight="1"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21"/>
      <c r="O453" s="21"/>
    </row>
    <row r="454" spans="2:15" ht="14.25" customHeight="1"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21"/>
      <c r="O454" s="21"/>
    </row>
    <row r="455" spans="2:15" ht="14.25" customHeight="1"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21"/>
      <c r="O455" s="21"/>
    </row>
    <row r="456" spans="2:15" ht="14.25" customHeight="1"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21"/>
      <c r="O456" s="21"/>
    </row>
    <row r="457" spans="2:15" ht="14.25" customHeight="1"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21"/>
      <c r="O457" s="21"/>
    </row>
    <row r="458" spans="2:15" ht="14.25" customHeight="1"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21"/>
      <c r="O458" s="21"/>
    </row>
    <row r="459" spans="2:15" ht="14.25" customHeight="1"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21"/>
      <c r="O459" s="21"/>
    </row>
    <row r="460" spans="2:15" ht="14.25" customHeight="1"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21"/>
      <c r="O460" s="21"/>
    </row>
    <row r="461" spans="2:15" ht="14.25" customHeight="1"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21"/>
      <c r="O461" s="21"/>
    </row>
    <row r="462" spans="2:15" ht="14.25" customHeight="1"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21"/>
      <c r="O462" s="21"/>
    </row>
    <row r="463" spans="2:15" ht="14.25" customHeight="1"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21"/>
      <c r="O463" s="21"/>
    </row>
    <row r="464" spans="2:15" ht="14.25" customHeight="1"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21"/>
      <c r="O464" s="21"/>
    </row>
    <row r="465" spans="2:15" ht="14.25" customHeight="1"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21"/>
      <c r="O465" s="21"/>
    </row>
    <row r="466" spans="2:15" ht="14.25" customHeight="1"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21"/>
      <c r="O466" s="21"/>
    </row>
    <row r="467" spans="2:15" ht="14.25" customHeight="1"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21"/>
      <c r="O467" s="21"/>
    </row>
    <row r="468" spans="2:15" ht="14.25" customHeight="1"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21"/>
      <c r="O468" s="21"/>
    </row>
    <row r="469" spans="2:15" ht="14.25" customHeight="1"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21"/>
      <c r="O469" s="21"/>
    </row>
    <row r="470" spans="2:15" ht="14.25" customHeight="1"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21"/>
      <c r="O470" s="21"/>
    </row>
    <row r="471" spans="2:15" ht="14.25" customHeight="1"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21"/>
      <c r="O471" s="21"/>
    </row>
    <row r="472" spans="2:15" ht="14.25" customHeight="1"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21"/>
      <c r="O472" s="21"/>
    </row>
    <row r="473" spans="2:15" ht="14.25" customHeight="1"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21"/>
      <c r="O473" s="21"/>
    </row>
    <row r="474" spans="2:15" ht="14.25" customHeight="1"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21"/>
      <c r="O474" s="21"/>
    </row>
    <row r="475" spans="2:15" ht="14.25" customHeight="1"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21"/>
      <c r="O475" s="21"/>
    </row>
    <row r="476" spans="2:15" ht="14.25" customHeight="1"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21"/>
      <c r="O476" s="21"/>
    </row>
    <row r="477" spans="2:15" ht="14.25" customHeight="1"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21"/>
      <c r="O477" s="21"/>
    </row>
    <row r="478" spans="2:15" ht="14.25" customHeight="1"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21"/>
      <c r="O478" s="21"/>
    </row>
    <row r="479" spans="2:15" ht="14.25" customHeight="1"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21"/>
      <c r="O479" s="21"/>
    </row>
    <row r="480" spans="2:15" ht="14.25" customHeight="1"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21"/>
      <c r="O480" s="21"/>
    </row>
    <row r="481" spans="2:15" ht="14.25" customHeight="1"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21"/>
      <c r="O481" s="21"/>
    </row>
    <row r="482" spans="2:15" ht="14.25" customHeight="1"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21"/>
      <c r="O482" s="21"/>
    </row>
    <row r="483" spans="2:15" ht="14.25" customHeight="1"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21"/>
      <c r="O483" s="21"/>
    </row>
    <row r="484" spans="2:15" ht="14.25" customHeight="1"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21"/>
      <c r="O484" s="21"/>
    </row>
    <row r="485" spans="2:15" ht="14.25" customHeight="1"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21"/>
      <c r="O485" s="21"/>
    </row>
    <row r="486" spans="2:15" ht="14.25" customHeight="1"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21"/>
      <c r="O486" s="21"/>
    </row>
    <row r="487" spans="2:15" ht="14.25" customHeight="1"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21"/>
      <c r="O487" s="21"/>
    </row>
    <row r="488" spans="2:15" ht="14.25" customHeight="1"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21"/>
      <c r="O488" s="21"/>
    </row>
    <row r="489" spans="2:15" ht="14.25" customHeight="1"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21"/>
      <c r="O489" s="21"/>
    </row>
    <row r="490" spans="2:15" ht="14.25" customHeight="1"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21"/>
      <c r="O490" s="21"/>
    </row>
    <row r="491" spans="2:15" ht="14.25" customHeight="1"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21"/>
      <c r="O491" s="21"/>
    </row>
    <row r="492" spans="2:15" ht="14.25" customHeight="1"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21"/>
      <c r="O492" s="21"/>
    </row>
    <row r="493" spans="2:15" ht="14.25" customHeight="1"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21"/>
      <c r="O493" s="21"/>
    </row>
    <row r="494" spans="2:15" ht="14.25" customHeight="1"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21"/>
      <c r="O494" s="21"/>
    </row>
    <row r="495" spans="2:15" ht="14.25" customHeight="1"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21"/>
      <c r="O495" s="21"/>
    </row>
    <row r="496" spans="2:15" ht="14.25" customHeight="1"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21"/>
      <c r="O496" s="21"/>
    </row>
    <row r="497" spans="2:15" ht="14.25" customHeight="1"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21"/>
      <c r="O497" s="21"/>
    </row>
    <row r="498" spans="2:15" ht="14.25" customHeight="1"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21"/>
      <c r="O498" s="21"/>
    </row>
    <row r="499" spans="2:15" ht="14.25" customHeight="1"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21"/>
      <c r="O499" s="21"/>
    </row>
    <row r="500" spans="2:15" ht="14.25" customHeight="1"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21"/>
      <c r="O500" s="21"/>
    </row>
    <row r="501" spans="2:15" ht="14.25" customHeight="1"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21"/>
      <c r="O501" s="21"/>
    </row>
    <row r="502" spans="2:15" ht="14.25" customHeight="1"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21"/>
      <c r="O502" s="21"/>
    </row>
    <row r="503" spans="2:15" ht="14.25" customHeight="1"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21"/>
      <c r="O503" s="21"/>
    </row>
    <row r="504" spans="2:15" ht="14.25" customHeight="1"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21"/>
      <c r="O504" s="21"/>
    </row>
    <row r="505" spans="2:15" ht="14.25" customHeight="1"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21"/>
      <c r="O505" s="21"/>
    </row>
    <row r="506" spans="2:15" ht="14.25" customHeight="1"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21"/>
      <c r="O506" s="21"/>
    </row>
    <row r="507" spans="2:15" ht="14.25" customHeight="1"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21"/>
      <c r="O507" s="21"/>
    </row>
    <row r="508" spans="2:15" ht="14.25" customHeight="1"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21"/>
      <c r="O508" s="21"/>
    </row>
    <row r="509" spans="2:15" ht="14.25" customHeight="1"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21"/>
      <c r="O509" s="21"/>
    </row>
    <row r="510" spans="2:15" ht="14.25" customHeight="1"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21"/>
      <c r="O510" s="21"/>
    </row>
    <row r="511" spans="2:15" ht="14.25" customHeight="1"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21"/>
      <c r="O511" s="21"/>
    </row>
    <row r="512" spans="2:15" ht="14.25" customHeight="1"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21"/>
      <c r="O512" s="21"/>
    </row>
    <row r="513" spans="2:15" ht="14.25" customHeight="1"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21"/>
      <c r="O513" s="21"/>
    </row>
    <row r="514" spans="2:15" ht="14.25" customHeight="1"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21"/>
      <c r="O514" s="21"/>
    </row>
    <row r="515" spans="2:15" ht="14.25" customHeight="1"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21"/>
      <c r="O515" s="21"/>
    </row>
    <row r="516" spans="2:15" ht="14.25" customHeight="1"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21"/>
      <c r="O516" s="21"/>
    </row>
    <row r="517" spans="2:15" ht="14.25" customHeight="1"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21"/>
      <c r="O517" s="21"/>
    </row>
    <row r="518" spans="2:15" ht="14.25" customHeight="1"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21"/>
      <c r="O518" s="21"/>
    </row>
    <row r="519" spans="2:15" ht="14.25" customHeight="1"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21"/>
      <c r="O519" s="21"/>
    </row>
    <row r="520" spans="2:15" ht="14.25" customHeight="1"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21"/>
      <c r="O520" s="21"/>
    </row>
    <row r="521" spans="2:15" ht="14.25" customHeight="1"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21"/>
      <c r="O521" s="21"/>
    </row>
    <row r="522" spans="2:15" ht="14.25" customHeight="1"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21"/>
      <c r="O522" s="21"/>
    </row>
    <row r="523" spans="2:15" ht="14.25" customHeight="1"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21"/>
      <c r="O523" s="21"/>
    </row>
    <row r="524" spans="2:15" ht="14.25" customHeight="1"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21"/>
      <c r="O524" s="21"/>
    </row>
    <row r="525" spans="2:15" ht="14.25" customHeight="1"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21"/>
      <c r="O525" s="21"/>
    </row>
    <row r="526" spans="2:15" ht="14.25" customHeight="1"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21"/>
      <c r="O526" s="21"/>
    </row>
    <row r="527" spans="2:15" ht="14.25" customHeight="1"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21"/>
      <c r="O527" s="21"/>
    </row>
    <row r="528" spans="2:15" ht="14.25" customHeight="1"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21"/>
      <c r="O528" s="21"/>
    </row>
    <row r="529" spans="2:15" ht="14.25" customHeight="1"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21"/>
      <c r="O529" s="21"/>
    </row>
    <row r="530" spans="2:15" ht="14.25" customHeight="1"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21"/>
      <c r="O530" s="21"/>
    </row>
    <row r="531" spans="2:15" ht="14.25" customHeight="1"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21"/>
      <c r="O531" s="21"/>
    </row>
    <row r="532" spans="2:15" ht="14.25" customHeight="1"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21"/>
      <c r="O532" s="21"/>
    </row>
    <row r="533" spans="2:15" ht="14.25" customHeight="1"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21"/>
      <c r="O533" s="21"/>
    </row>
    <row r="534" spans="2:15" ht="14.25" customHeight="1"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21"/>
      <c r="O534" s="21"/>
    </row>
    <row r="535" spans="2:15" ht="14.25" customHeight="1"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21"/>
      <c r="O535" s="21"/>
    </row>
    <row r="536" spans="2:15" ht="14.25" customHeight="1"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21"/>
      <c r="O536" s="21"/>
    </row>
    <row r="537" spans="2:15" ht="14.25" customHeight="1"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21"/>
      <c r="O537" s="21"/>
    </row>
    <row r="538" spans="2:15" ht="14.25" customHeight="1"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21"/>
      <c r="O538" s="21"/>
    </row>
    <row r="539" spans="2:15" ht="14.25" customHeight="1"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21"/>
      <c r="O539" s="21"/>
    </row>
    <row r="540" spans="2:15" ht="14.25" customHeight="1"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21"/>
      <c r="O540" s="21"/>
    </row>
    <row r="541" spans="2:15" ht="14.25" customHeight="1"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21"/>
      <c r="O541" s="21"/>
    </row>
    <row r="542" spans="2:15" ht="14.25" customHeight="1"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21"/>
      <c r="O542" s="21"/>
    </row>
    <row r="543" spans="2:15" ht="14.25" customHeight="1"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21"/>
      <c r="O543" s="21"/>
    </row>
    <row r="544" spans="2:15" ht="14.25" customHeight="1"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21"/>
      <c r="O544" s="21"/>
    </row>
    <row r="545" spans="2:15" ht="14.25" customHeight="1"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21"/>
      <c r="O545" s="21"/>
    </row>
    <row r="546" spans="2:15" ht="14.25" customHeight="1"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21"/>
      <c r="O546" s="21"/>
    </row>
    <row r="547" spans="2:15" ht="14.25" customHeight="1"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21"/>
      <c r="O547" s="21"/>
    </row>
    <row r="548" spans="2:15" ht="14.25" customHeight="1"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21"/>
      <c r="O548" s="21"/>
    </row>
    <row r="549" spans="2:15" ht="14.25" customHeight="1"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21"/>
      <c r="O549" s="21"/>
    </row>
    <row r="550" spans="2:15" ht="14.25" customHeight="1"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21"/>
      <c r="O550" s="21"/>
    </row>
    <row r="551" spans="2:15" ht="14.25" customHeight="1"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21"/>
      <c r="O551" s="21"/>
    </row>
    <row r="552" spans="2:15" ht="14.25" customHeight="1"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21"/>
      <c r="O552" s="21"/>
    </row>
    <row r="553" spans="2:15" ht="14.25" customHeight="1"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21"/>
      <c r="O553" s="21"/>
    </row>
    <row r="554" spans="2:15" ht="14.25" customHeight="1"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21"/>
      <c r="O554" s="21"/>
    </row>
    <row r="555" spans="2:15" ht="14.25" customHeight="1"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21"/>
      <c r="O555" s="21"/>
    </row>
    <row r="556" spans="2:15" ht="14.25" customHeight="1"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21"/>
      <c r="O556" s="21"/>
    </row>
    <row r="557" spans="2:15" ht="14.25" customHeight="1"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21"/>
      <c r="O557" s="21"/>
    </row>
    <row r="558" spans="2:15" ht="14.25" customHeight="1"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21"/>
      <c r="O558" s="21"/>
    </row>
    <row r="559" spans="2:15" ht="14.25" customHeight="1"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21"/>
      <c r="O559" s="21"/>
    </row>
    <row r="560" spans="2:15" ht="14.25" customHeight="1"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21"/>
      <c r="O560" s="21"/>
    </row>
    <row r="561" spans="2:15" ht="14.25" customHeight="1"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21"/>
      <c r="O561" s="21"/>
    </row>
    <row r="562" spans="2:15" ht="14.25" customHeight="1"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21"/>
      <c r="O562" s="21"/>
    </row>
    <row r="563" spans="2:15" ht="14.25" customHeight="1"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21"/>
      <c r="O563" s="21"/>
    </row>
    <row r="564" spans="2:15" ht="14.25" customHeight="1"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21"/>
      <c r="O564" s="21"/>
    </row>
    <row r="565" spans="2:15" ht="14.25" customHeight="1"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21"/>
      <c r="O565" s="21"/>
    </row>
    <row r="566" spans="2:15" ht="14.25" customHeight="1"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21"/>
      <c r="O566" s="21"/>
    </row>
    <row r="567" spans="2:15" ht="14.25" customHeight="1"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21"/>
      <c r="O567" s="21"/>
    </row>
    <row r="568" spans="2:15" ht="14.25" customHeight="1"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21"/>
      <c r="O568" s="21"/>
    </row>
    <row r="569" spans="2:15" ht="14.25" customHeight="1"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21"/>
      <c r="O569" s="21"/>
    </row>
    <row r="570" spans="2:15" ht="14.25" customHeight="1"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21"/>
      <c r="O570" s="21"/>
    </row>
    <row r="571" spans="2:15" ht="14.25" customHeight="1"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21"/>
      <c r="O571" s="21"/>
    </row>
    <row r="572" spans="2:15" ht="14.25" customHeight="1"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21"/>
      <c r="O572" s="21"/>
    </row>
    <row r="573" spans="2:15" ht="14.25" customHeight="1"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21"/>
      <c r="O573" s="21"/>
    </row>
    <row r="574" spans="2:15" ht="14.25" customHeight="1"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21"/>
      <c r="O574" s="21"/>
    </row>
    <row r="575" spans="2:15" ht="14.25" customHeight="1"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21"/>
      <c r="O575" s="21"/>
    </row>
    <row r="576" spans="2:15" ht="14.25" customHeight="1"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21"/>
      <c r="O576" s="21"/>
    </row>
    <row r="577" spans="2:15" ht="14.25" customHeight="1"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21"/>
      <c r="O577" s="21"/>
    </row>
    <row r="578" spans="2:15" ht="14.25" customHeight="1"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21"/>
      <c r="O578" s="21"/>
    </row>
    <row r="579" spans="2:15" ht="14.25" customHeight="1"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21"/>
      <c r="O579" s="21"/>
    </row>
    <row r="580" spans="2:15" ht="14.25" customHeight="1"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21"/>
      <c r="O580" s="21"/>
    </row>
    <row r="581" spans="2:15" ht="14.25" customHeight="1"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21"/>
      <c r="O581" s="21"/>
    </row>
    <row r="582" spans="2:15" ht="14.25" customHeight="1"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21"/>
      <c r="O582" s="21"/>
    </row>
    <row r="583" spans="2:15" ht="14.25" customHeight="1"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21"/>
      <c r="O583" s="21"/>
    </row>
    <row r="584" spans="2:15" ht="14.25" customHeight="1"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21"/>
      <c r="O584" s="21"/>
    </row>
    <row r="585" spans="2:15" ht="14.25" customHeight="1"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21"/>
      <c r="O585" s="21"/>
    </row>
    <row r="586" spans="2:15" ht="14.25" customHeight="1"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21"/>
      <c r="O586" s="21"/>
    </row>
    <row r="587" spans="2:15" ht="14.25" customHeight="1"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21"/>
      <c r="O587" s="21"/>
    </row>
    <row r="588" spans="2:15" ht="14.25" customHeight="1"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21"/>
      <c r="O588" s="21"/>
    </row>
    <row r="589" spans="2:15" ht="14.25" customHeight="1"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21"/>
      <c r="O589" s="21"/>
    </row>
    <row r="590" spans="2:15" ht="14.25" customHeight="1"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21"/>
      <c r="O590" s="21"/>
    </row>
    <row r="591" spans="2:15" ht="14.25" customHeight="1"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21"/>
      <c r="O591" s="21"/>
    </row>
    <row r="592" spans="2:15" ht="14.25" customHeight="1"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21"/>
      <c r="O592" s="21"/>
    </row>
    <row r="593" spans="2:15" ht="14.25" customHeight="1"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21"/>
      <c r="O593" s="21"/>
    </row>
    <row r="594" spans="2:15" ht="14.25" customHeight="1"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21"/>
      <c r="O594" s="21"/>
    </row>
    <row r="595" spans="2:15" ht="14.25" customHeight="1"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21"/>
      <c r="O595" s="21"/>
    </row>
    <row r="596" spans="2:15" ht="14.25" customHeight="1"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21"/>
      <c r="O596" s="21"/>
    </row>
    <row r="597" spans="2:15" ht="14.25" customHeight="1"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21"/>
      <c r="O597" s="21"/>
    </row>
    <row r="598" spans="2:15" ht="14.25" customHeight="1"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21"/>
      <c r="O598" s="21"/>
    </row>
    <row r="599" spans="2:15" ht="14.25" customHeight="1"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21"/>
      <c r="O599" s="21"/>
    </row>
    <row r="600" spans="2:15" ht="14.25" customHeight="1"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21"/>
      <c r="O600" s="21"/>
    </row>
    <row r="601" spans="2:15" ht="14.25" customHeight="1"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21"/>
      <c r="O601" s="21"/>
    </row>
    <row r="602" spans="2:15" ht="14.25" customHeight="1"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21"/>
      <c r="O602" s="21"/>
    </row>
    <row r="603" spans="2:15" ht="14.25" customHeight="1"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21"/>
      <c r="O603" s="21"/>
    </row>
    <row r="604" spans="2:15" ht="14.25" customHeight="1"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21"/>
      <c r="O604" s="21"/>
    </row>
    <row r="605" spans="2:15" ht="14.25" customHeight="1"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21"/>
      <c r="O605" s="21"/>
    </row>
    <row r="606" spans="2:15" ht="14.25" customHeight="1"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21"/>
      <c r="O606" s="21"/>
    </row>
    <row r="607" spans="2:15" ht="14.25" customHeight="1"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21"/>
      <c r="O607" s="21"/>
    </row>
    <row r="608" spans="2:15" ht="14.25" customHeight="1"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21"/>
      <c r="O608" s="21"/>
    </row>
    <row r="609" spans="2:15" ht="14.25" customHeight="1"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21"/>
      <c r="O609" s="21"/>
    </row>
    <row r="610" spans="2:15" ht="14.25" customHeight="1"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21"/>
      <c r="O610" s="21"/>
    </row>
    <row r="611" spans="2:15" ht="14.25" customHeight="1"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21"/>
      <c r="O611" s="21"/>
    </row>
    <row r="612" spans="2:15" ht="14.25" customHeight="1"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21"/>
      <c r="O612" s="21"/>
    </row>
    <row r="613" spans="2:15" ht="14.25" customHeight="1"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21"/>
      <c r="O613" s="21"/>
    </row>
    <row r="614" spans="2:15" ht="14.25" customHeight="1"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21"/>
      <c r="O614" s="21"/>
    </row>
    <row r="615" spans="2:15" ht="14.25" customHeight="1"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21"/>
      <c r="O615" s="21"/>
    </row>
    <row r="616" spans="2:15" ht="14.25" customHeight="1"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21"/>
      <c r="O616" s="21"/>
    </row>
    <row r="617" spans="2:15" ht="14.25" customHeight="1"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21"/>
      <c r="O617" s="21"/>
    </row>
    <row r="618" spans="2:15" ht="14.25" customHeight="1"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21"/>
      <c r="O618" s="21"/>
    </row>
    <row r="619" spans="2:15" ht="14.25" customHeight="1"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21"/>
      <c r="O619" s="21"/>
    </row>
    <row r="620" spans="2:15" ht="14.25" customHeight="1"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21"/>
      <c r="O620" s="21"/>
    </row>
    <row r="621" spans="2:15" ht="14.25" customHeight="1"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21"/>
      <c r="O621" s="21"/>
    </row>
    <row r="622" spans="2:15" ht="14.25" customHeight="1"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21"/>
      <c r="O622" s="21"/>
    </row>
    <row r="623" spans="2:15" ht="14.25" customHeight="1"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21"/>
      <c r="O623" s="21"/>
    </row>
    <row r="624" spans="2:15" ht="14.25" customHeight="1"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21"/>
      <c r="O624" s="21"/>
    </row>
    <row r="625" spans="2:15" ht="14.25" customHeight="1"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21"/>
      <c r="O625" s="21"/>
    </row>
    <row r="626" spans="2:15" ht="14.25" customHeight="1"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21"/>
      <c r="O626" s="21"/>
    </row>
    <row r="627" spans="2:15" ht="14.25" customHeight="1"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21"/>
      <c r="O627" s="21"/>
    </row>
    <row r="628" spans="2:15" ht="14.25" customHeight="1"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21"/>
      <c r="O628" s="21"/>
    </row>
    <row r="629" spans="2:15" ht="14.25" customHeight="1"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21"/>
      <c r="O629" s="21"/>
    </row>
    <row r="630" spans="2:15" ht="14.25" customHeight="1"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21"/>
      <c r="O630" s="21"/>
    </row>
    <row r="631" spans="2:15" ht="14.25" customHeight="1"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21"/>
      <c r="O631" s="21"/>
    </row>
    <row r="632" spans="2:15" ht="14.25" customHeight="1"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21"/>
      <c r="O632" s="21"/>
    </row>
    <row r="633" spans="2:15" ht="14.25" customHeight="1"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21"/>
      <c r="O633" s="21"/>
    </row>
    <row r="634" spans="2:15" ht="14.25" customHeight="1"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21"/>
      <c r="O634" s="21"/>
    </row>
    <row r="635" spans="2:15" ht="14.25" customHeight="1"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21"/>
      <c r="O635" s="21"/>
    </row>
    <row r="636" spans="2:15" ht="14.25" customHeight="1"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21"/>
      <c r="O636" s="21"/>
    </row>
    <row r="637" spans="2:15" ht="14.25" customHeight="1"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21"/>
      <c r="O637" s="21"/>
    </row>
    <row r="638" spans="2:15" ht="14.25" customHeight="1"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21"/>
      <c r="O638" s="21"/>
    </row>
    <row r="639" spans="2:15" ht="14.25" customHeight="1"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21"/>
      <c r="O639" s="21"/>
    </row>
    <row r="640" spans="2:15" ht="14.25" customHeight="1"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21"/>
      <c r="O640" s="21"/>
    </row>
    <row r="641" spans="2:15" ht="14.25" customHeight="1"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21"/>
      <c r="O641" s="21"/>
    </row>
    <row r="642" spans="2:15" ht="14.25" customHeight="1"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21"/>
      <c r="O642" s="21"/>
    </row>
    <row r="643" spans="2:15" ht="14.25" customHeight="1"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21"/>
      <c r="O643" s="21"/>
    </row>
    <row r="644" spans="2:15" ht="14.25" customHeight="1"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21"/>
      <c r="O644" s="21"/>
    </row>
    <row r="645" spans="2:15" ht="14.25" customHeight="1"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21"/>
      <c r="O645" s="21"/>
    </row>
    <row r="646" spans="2:15" ht="14.25" customHeight="1"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21"/>
      <c r="O646" s="21"/>
    </row>
    <row r="647" spans="2:15" ht="14.25" customHeight="1"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21"/>
      <c r="O647" s="21"/>
    </row>
    <row r="648" spans="2:15" ht="14.25" customHeight="1"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21"/>
      <c r="O648" s="21"/>
    </row>
    <row r="649" spans="2:15" ht="14.25" customHeight="1"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21"/>
      <c r="O649" s="21"/>
    </row>
    <row r="650" spans="2:15" ht="14.25" customHeight="1"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21"/>
      <c r="O650" s="21"/>
    </row>
    <row r="651" spans="2:15" ht="14.25" customHeight="1"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21"/>
      <c r="O651" s="21"/>
    </row>
    <row r="652" spans="2:15" ht="14.25" customHeight="1"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21"/>
      <c r="O652" s="21"/>
    </row>
    <row r="653" spans="2:15" ht="14.25" customHeight="1"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21"/>
      <c r="O653" s="21"/>
    </row>
    <row r="654" spans="2:15" ht="14.25" customHeight="1"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21"/>
      <c r="O654" s="21"/>
    </row>
    <row r="655" spans="2:15" ht="14.25" customHeight="1"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21"/>
      <c r="O655" s="21"/>
    </row>
    <row r="656" spans="2:15" ht="14.25" customHeight="1"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21"/>
      <c r="O656" s="21"/>
    </row>
    <row r="657" spans="2:15" ht="14.25" customHeight="1"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21"/>
      <c r="O657" s="21"/>
    </row>
    <row r="658" spans="2:15" ht="14.25" customHeight="1"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21"/>
      <c r="O658" s="21"/>
    </row>
    <row r="659" spans="2:15" ht="14.25" customHeight="1"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21"/>
      <c r="O659" s="21"/>
    </row>
    <row r="660" spans="2:15" ht="14.25" customHeight="1"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21"/>
      <c r="O660" s="21"/>
    </row>
    <row r="661" spans="2:15" ht="14.25" customHeight="1"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21"/>
      <c r="O661" s="21"/>
    </row>
    <row r="662" spans="2:15" ht="14.25" customHeight="1"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21"/>
      <c r="O662" s="21"/>
    </row>
    <row r="663" spans="2:15" ht="14.25" customHeight="1"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21"/>
      <c r="O663" s="21"/>
    </row>
    <row r="664" spans="2:15" ht="14.25" customHeight="1"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21"/>
      <c r="O664" s="21"/>
    </row>
    <row r="665" spans="2:15" ht="14.25" customHeight="1"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21"/>
      <c r="O665" s="21"/>
    </row>
    <row r="666" spans="2:15" ht="14.25" customHeight="1"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21"/>
      <c r="O666" s="21"/>
    </row>
    <row r="667" spans="2:15" ht="14.25" customHeight="1"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21"/>
      <c r="O667" s="21"/>
    </row>
    <row r="668" spans="2:15" ht="14.25" customHeight="1"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21"/>
      <c r="O668" s="21"/>
    </row>
    <row r="669" spans="2:15" ht="14.25" customHeight="1"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21"/>
      <c r="O669" s="21"/>
    </row>
    <row r="670" spans="2:15" ht="14.25" customHeight="1"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21"/>
      <c r="O670" s="21"/>
    </row>
    <row r="671" spans="2:15" ht="14.25" customHeight="1"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21"/>
      <c r="O671" s="21"/>
    </row>
    <row r="672" spans="2:15" ht="14.25" customHeight="1"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21"/>
      <c r="O672" s="21"/>
    </row>
    <row r="673" spans="2:15" ht="14.25" customHeight="1"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21"/>
      <c r="O673" s="21"/>
    </row>
    <row r="674" spans="2:15" ht="14.25" customHeight="1"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21"/>
      <c r="O674" s="21"/>
    </row>
    <row r="675" spans="2:15" ht="14.25" customHeight="1"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21"/>
      <c r="O675" s="21"/>
    </row>
    <row r="676" spans="2:15" ht="14.25" customHeight="1"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21"/>
      <c r="O676" s="21"/>
    </row>
    <row r="677" spans="2:15" ht="14.25" customHeight="1"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21"/>
      <c r="O677" s="21"/>
    </row>
    <row r="678" spans="2:15" ht="14.25" customHeight="1"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21"/>
      <c r="O678" s="21"/>
    </row>
    <row r="679" spans="2:15" ht="14.25" customHeight="1"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21"/>
      <c r="O679" s="21"/>
    </row>
    <row r="680" spans="2:15" ht="14.25" customHeight="1"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21"/>
      <c r="O680" s="21"/>
    </row>
    <row r="681" spans="2:15" ht="14.25" customHeight="1"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21"/>
      <c r="O681" s="21"/>
    </row>
    <row r="682" spans="2:15" ht="14.25" customHeight="1"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21"/>
      <c r="O682" s="21"/>
    </row>
    <row r="683" spans="2:15" ht="14.25" customHeight="1"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21"/>
      <c r="O683" s="21"/>
    </row>
    <row r="684" spans="2:15" ht="14.25" customHeight="1"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21"/>
      <c r="O684" s="21"/>
    </row>
    <row r="685" spans="2:15" ht="14.25" customHeight="1"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21"/>
      <c r="O685" s="21"/>
    </row>
    <row r="686" spans="2:15" ht="14.25" customHeight="1"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21"/>
      <c r="O686" s="21"/>
    </row>
    <row r="687" spans="2:15" ht="14.25" customHeight="1"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21"/>
      <c r="O687" s="21"/>
    </row>
    <row r="688" spans="2:15" ht="14.25" customHeight="1"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21"/>
      <c r="O688" s="21"/>
    </row>
    <row r="689" spans="2:15" ht="14.25" customHeight="1"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21"/>
      <c r="O689" s="21"/>
    </row>
    <row r="690" spans="2:15" ht="14.25" customHeight="1"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21"/>
      <c r="O690" s="21"/>
    </row>
    <row r="691" spans="2:15" ht="14.25" customHeight="1"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21"/>
      <c r="O691" s="21"/>
    </row>
    <row r="692" spans="2:15" ht="14.25" customHeight="1"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21"/>
      <c r="O692" s="21"/>
    </row>
    <row r="693" spans="2:15" ht="14.25" customHeight="1"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21"/>
      <c r="O693" s="21"/>
    </row>
    <row r="694" spans="2:15" ht="14.25" customHeight="1"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21"/>
      <c r="O694" s="21"/>
    </row>
    <row r="695" spans="2:15" ht="14.25" customHeight="1"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21"/>
      <c r="O695" s="21"/>
    </row>
    <row r="696" spans="2:15" ht="14.25" customHeight="1"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21"/>
      <c r="O696" s="21"/>
    </row>
    <row r="697" spans="2:15" ht="14.25" customHeight="1"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21"/>
      <c r="O697" s="21"/>
    </row>
    <row r="698" spans="2:15" ht="14.25" customHeight="1"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21"/>
      <c r="O698" s="21"/>
    </row>
    <row r="699" spans="2:15" ht="14.25" customHeight="1"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21"/>
      <c r="O699" s="21"/>
    </row>
    <row r="700" spans="2:15" ht="14.25" customHeight="1"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21"/>
      <c r="O700" s="21"/>
    </row>
    <row r="701" spans="2:15" ht="14.25" customHeight="1"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21"/>
      <c r="O701" s="21"/>
    </row>
    <row r="702" spans="2:15" ht="14.25" customHeight="1"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21"/>
      <c r="O702" s="21"/>
    </row>
    <row r="703" spans="2:15" ht="14.25" customHeight="1"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21"/>
      <c r="O703" s="21"/>
    </row>
    <row r="704" spans="2:15" ht="14.25" customHeight="1"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21"/>
      <c r="O704" s="21"/>
    </row>
    <row r="705" spans="2:15" ht="14.25" customHeight="1"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21"/>
      <c r="O705" s="21"/>
    </row>
    <row r="706" spans="2:15" ht="14.25" customHeight="1"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21"/>
      <c r="O706" s="21"/>
    </row>
    <row r="707" spans="2:15" ht="14.25" customHeight="1"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21"/>
      <c r="O707" s="21"/>
    </row>
    <row r="708" spans="2:15" ht="14.25" customHeight="1"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21"/>
      <c r="O708" s="21"/>
    </row>
    <row r="709" spans="2:15" ht="14.25" customHeight="1"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21"/>
      <c r="O709" s="21"/>
    </row>
    <row r="710" spans="2:15" ht="14.25" customHeight="1"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21"/>
      <c r="O710" s="21"/>
    </row>
    <row r="711" spans="2:15" ht="14.25" customHeight="1"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21"/>
      <c r="O711" s="21"/>
    </row>
    <row r="712" spans="2:15" ht="14.25" customHeight="1"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21"/>
      <c r="O712" s="21"/>
    </row>
    <row r="713" spans="2:15" ht="14.25" customHeight="1"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21"/>
      <c r="O713" s="21"/>
    </row>
    <row r="714" spans="2:15" ht="14.25" customHeight="1"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21"/>
      <c r="O714" s="21"/>
    </row>
    <row r="715" spans="2:15" ht="14.25" customHeight="1"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21"/>
      <c r="O715" s="21"/>
    </row>
    <row r="716" spans="2:15" ht="14.25" customHeight="1"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21"/>
      <c r="O716" s="21"/>
    </row>
    <row r="717" spans="2:15" ht="14.25" customHeight="1"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21"/>
      <c r="O717" s="21"/>
    </row>
    <row r="718" spans="2:15" ht="14.25" customHeight="1"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21"/>
      <c r="O718" s="21"/>
    </row>
    <row r="719" spans="2:15" ht="14.25" customHeight="1"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21"/>
      <c r="O719" s="21"/>
    </row>
    <row r="720" spans="2:15" ht="14.25" customHeight="1"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21"/>
      <c r="O720" s="21"/>
    </row>
    <row r="721" spans="2:15" ht="14.25" customHeight="1"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21"/>
      <c r="O721" s="21"/>
    </row>
    <row r="722" spans="2:15" ht="14.25" customHeight="1"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21"/>
      <c r="O722" s="21"/>
    </row>
    <row r="723" spans="2:15" ht="14.25" customHeight="1"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21"/>
      <c r="O723" s="21"/>
    </row>
    <row r="724" spans="2:15" ht="14.25" customHeight="1"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21"/>
      <c r="O724" s="21"/>
    </row>
    <row r="725" spans="2:15" ht="14.25" customHeight="1"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21"/>
      <c r="O725" s="21"/>
    </row>
    <row r="726" spans="2:15" ht="14.25" customHeight="1"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21"/>
      <c r="O726" s="21"/>
    </row>
    <row r="727" spans="2:15" ht="14.25" customHeight="1"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21"/>
      <c r="O727" s="21"/>
    </row>
    <row r="728" spans="2:15" ht="14.25" customHeight="1"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21"/>
      <c r="O728" s="21"/>
    </row>
    <row r="729" spans="2:15" ht="14.25" customHeight="1"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21"/>
      <c r="O729" s="21"/>
    </row>
    <row r="730" spans="2:15" ht="14.25" customHeight="1"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21"/>
      <c r="O730" s="21"/>
    </row>
    <row r="731" spans="2:15" ht="14.25" customHeight="1"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21"/>
      <c r="O731" s="21"/>
    </row>
    <row r="732" spans="2:15" ht="14.25" customHeight="1"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21"/>
      <c r="O732" s="21"/>
    </row>
    <row r="733" spans="2:15" ht="14.25" customHeight="1"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21"/>
      <c r="O733" s="21"/>
    </row>
    <row r="734" spans="2:15" ht="14.25" customHeight="1"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21"/>
      <c r="O734" s="21"/>
    </row>
    <row r="735" spans="2:15" ht="14.25" customHeight="1"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21"/>
      <c r="O735" s="21"/>
    </row>
    <row r="736" spans="2:15" ht="14.25" customHeight="1"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21"/>
      <c r="O736" s="21"/>
    </row>
    <row r="737" spans="2:15" ht="14.25" customHeight="1"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21"/>
      <c r="O737" s="21"/>
    </row>
    <row r="738" spans="2:15" ht="14.25" customHeight="1"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21"/>
      <c r="O738" s="21"/>
    </row>
    <row r="739" spans="2:15" ht="14.25" customHeight="1"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21"/>
      <c r="O739" s="21"/>
    </row>
    <row r="740" spans="2:15" ht="14.25" customHeight="1"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21"/>
      <c r="O740" s="21"/>
    </row>
    <row r="741" spans="2:15" ht="14.25" customHeight="1"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21"/>
      <c r="O741" s="21"/>
    </row>
    <row r="742" spans="2:15" ht="14.25" customHeight="1"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21"/>
      <c r="O742" s="21"/>
    </row>
    <row r="743" spans="2:15" ht="14.25" customHeight="1"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21"/>
      <c r="O743" s="21"/>
    </row>
    <row r="744" spans="2:15" ht="14.25" customHeight="1"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21"/>
      <c r="O744" s="21"/>
    </row>
    <row r="745" spans="2:15" ht="14.25" customHeight="1"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21"/>
      <c r="O745" s="21"/>
    </row>
    <row r="746" spans="2:15" ht="14.25" customHeight="1"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21"/>
      <c r="O746" s="21"/>
    </row>
    <row r="747" spans="2:15" ht="14.25" customHeight="1"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21"/>
      <c r="O747" s="21"/>
    </row>
    <row r="748" spans="2:15" ht="14.25" customHeight="1"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21"/>
      <c r="O748" s="21"/>
    </row>
    <row r="749" spans="2:15" ht="14.25" customHeight="1"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21"/>
      <c r="O749" s="21"/>
    </row>
    <row r="750" spans="2:15" ht="14.25" customHeight="1"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21"/>
      <c r="O750" s="21"/>
    </row>
    <row r="751" spans="2:15" ht="14.25" customHeight="1"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21"/>
      <c r="O751" s="21"/>
    </row>
    <row r="752" spans="2:15" ht="14.25" customHeight="1"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21"/>
      <c r="O752" s="21"/>
    </row>
    <row r="753" spans="2:15" ht="14.25" customHeight="1"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21"/>
      <c r="O753" s="21"/>
    </row>
    <row r="754" spans="2:15" ht="14.25" customHeight="1"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21"/>
      <c r="O754" s="21"/>
    </row>
    <row r="755" spans="2:15" ht="14.25" customHeight="1"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21"/>
      <c r="O755" s="21"/>
    </row>
    <row r="756" spans="2:15" ht="14.25" customHeight="1"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21"/>
      <c r="O756" s="21"/>
    </row>
    <row r="757" spans="2:15" ht="14.25" customHeight="1"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21"/>
      <c r="O757" s="21"/>
    </row>
    <row r="758" spans="2:15" ht="14.25" customHeight="1"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21"/>
      <c r="O758" s="21"/>
    </row>
    <row r="759" spans="2:15" ht="14.25" customHeight="1"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21"/>
      <c r="O759" s="21"/>
    </row>
    <row r="760" spans="2:15" ht="14.25" customHeight="1"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21"/>
      <c r="O760" s="21"/>
    </row>
    <row r="761" spans="2:15" ht="14.25" customHeight="1"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21"/>
      <c r="O761" s="21"/>
    </row>
    <row r="762" spans="2:15" ht="14.25" customHeight="1"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21"/>
      <c r="O762" s="21"/>
    </row>
    <row r="763" spans="2:15" ht="14.25" customHeight="1"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21"/>
      <c r="O763" s="21"/>
    </row>
    <row r="764" spans="2:15" ht="14.25" customHeight="1"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21"/>
      <c r="O764" s="21"/>
    </row>
    <row r="765" spans="2:15" ht="14.25" customHeight="1"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21"/>
      <c r="O765" s="21"/>
    </row>
    <row r="766" spans="2:15" ht="14.25" customHeight="1"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21"/>
      <c r="O766" s="21"/>
    </row>
    <row r="767" spans="2:15" ht="14.25" customHeight="1"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21"/>
      <c r="O767" s="21"/>
    </row>
    <row r="768" spans="2:15" ht="14.25" customHeight="1"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21"/>
      <c r="O768" s="21"/>
    </row>
    <row r="769" spans="2:15" ht="14.25" customHeight="1"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21"/>
      <c r="O769" s="21"/>
    </row>
    <row r="770" spans="2:15" ht="14.25" customHeight="1"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21"/>
      <c r="O770" s="21"/>
    </row>
    <row r="771" spans="2:15" ht="14.25" customHeight="1"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21"/>
      <c r="O771" s="21"/>
    </row>
    <row r="772" spans="2:15" ht="14.25" customHeight="1"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21"/>
      <c r="O772" s="21"/>
    </row>
    <row r="773" spans="2:15" ht="14.25" customHeight="1"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21"/>
      <c r="O773" s="21"/>
    </row>
    <row r="774" spans="2:15" ht="14.25" customHeight="1"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21"/>
      <c r="O774" s="21"/>
    </row>
    <row r="775" spans="2:15" ht="14.25" customHeight="1"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21"/>
      <c r="O775" s="21"/>
    </row>
    <row r="776" spans="2:15" ht="14.25" customHeight="1"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21"/>
      <c r="O776" s="21"/>
    </row>
    <row r="777" spans="2:15" ht="14.25" customHeight="1"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21"/>
      <c r="O777" s="21"/>
    </row>
    <row r="778" spans="2:15" ht="14.25" customHeight="1"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21"/>
      <c r="O778" s="21"/>
    </row>
    <row r="779" spans="2:15" ht="14.25" customHeight="1"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21"/>
      <c r="O779" s="21"/>
    </row>
    <row r="780" spans="2:15" ht="14.25" customHeight="1"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21"/>
      <c r="O780" s="21"/>
    </row>
    <row r="781" spans="2:15" ht="14.25" customHeight="1"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21"/>
      <c r="O781" s="21"/>
    </row>
    <row r="782" spans="2:15" ht="14.25" customHeight="1"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21"/>
      <c r="O782" s="21"/>
    </row>
    <row r="783" spans="2:15" ht="14.25" customHeight="1"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21"/>
      <c r="O783" s="21"/>
    </row>
    <row r="784" spans="2:15" ht="14.25" customHeight="1"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21"/>
      <c r="O784" s="21"/>
    </row>
    <row r="785" spans="2:15" ht="14.25" customHeight="1"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21"/>
      <c r="O785" s="21"/>
    </row>
    <row r="786" spans="2:15" ht="14.25" customHeight="1"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21"/>
      <c r="O786" s="21"/>
    </row>
    <row r="787" spans="2:15" ht="14.25" customHeight="1"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21"/>
      <c r="O787" s="21"/>
    </row>
    <row r="788" spans="2:15" ht="14.25" customHeight="1"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21"/>
      <c r="O788" s="21"/>
    </row>
    <row r="789" spans="2:15" ht="14.25" customHeight="1"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21"/>
      <c r="O789" s="21"/>
    </row>
    <row r="790" spans="2:15" ht="14.25" customHeight="1"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21"/>
      <c r="O790" s="21"/>
    </row>
    <row r="791" spans="2:15" ht="14.25" customHeight="1"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21"/>
      <c r="O791" s="21"/>
    </row>
    <row r="792" spans="2:15" ht="14.25" customHeight="1"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21"/>
      <c r="O792" s="21"/>
    </row>
    <row r="793" spans="2:15" ht="14.25" customHeight="1"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21"/>
      <c r="O793" s="21"/>
    </row>
    <row r="794" spans="2:15" ht="14.25" customHeight="1"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21"/>
      <c r="O794" s="21"/>
    </row>
    <row r="795" spans="2:15" ht="14.25" customHeight="1"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21"/>
      <c r="O795" s="21"/>
    </row>
    <row r="796" spans="2:15" ht="14.25" customHeight="1"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21"/>
      <c r="O796" s="21"/>
    </row>
    <row r="797" spans="2:15" ht="14.25" customHeight="1"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21"/>
      <c r="O797" s="21"/>
    </row>
    <row r="798" spans="2:15" ht="14.25" customHeight="1"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21"/>
      <c r="O798" s="21"/>
    </row>
    <row r="799" spans="2:15" ht="14.25" customHeight="1"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21"/>
      <c r="O799" s="21"/>
    </row>
    <row r="800" spans="2:15" ht="14.25" customHeight="1"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21"/>
      <c r="O800" s="21"/>
    </row>
    <row r="801" spans="2:15" ht="14.25" customHeight="1"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21"/>
      <c r="O801" s="21"/>
    </row>
    <row r="802" spans="2:15" ht="14.25" customHeight="1"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21"/>
      <c r="O802" s="21"/>
    </row>
    <row r="803" spans="2:15" ht="14.25" customHeight="1"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21"/>
      <c r="O803" s="21"/>
    </row>
    <row r="804" spans="2:15" ht="14.25" customHeight="1"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21"/>
      <c r="O804" s="21"/>
    </row>
    <row r="805" spans="2:15" ht="14.25" customHeight="1"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21"/>
      <c r="O805" s="21"/>
    </row>
    <row r="806" spans="2:15" ht="14.25" customHeight="1"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21"/>
      <c r="O806" s="21"/>
    </row>
    <row r="807" spans="2:15" ht="14.25" customHeight="1"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21"/>
      <c r="O807" s="21"/>
    </row>
    <row r="808" spans="2:15" ht="14.25" customHeight="1"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21"/>
      <c r="O808" s="21"/>
    </row>
    <row r="809" spans="2:15" ht="14.25" customHeight="1"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21"/>
      <c r="O809" s="21"/>
    </row>
    <row r="810" spans="2:15" ht="14.25" customHeight="1"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21"/>
      <c r="O810" s="21"/>
    </row>
    <row r="811" spans="2:15" ht="14.25" customHeight="1"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21"/>
      <c r="O811" s="21"/>
    </row>
    <row r="812" spans="2:15" ht="14.25" customHeight="1"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21"/>
      <c r="O812" s="21"/>
    </row>
    <row r="813" spans="2:15" ht="14.25" customHeight="1"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21"/>
      <c r="O813" s="21"/>
    </row>
    <row r="814" spans="2:15" ht="14.25" customHeight="1"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21"/>
      <c r="O814" s="21"/>
    </row>
    <row r="815" spans="2:15" ht="14.25" customHeight="1"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21"/>
      <c r="O815" s="21"/>
    </row>
    <row r="816" spans="2:15" ht="14.25" customHeight="1"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21"/>
      <c r="O816" s="21"/>
    </row>
    <row r="817" spans="2:15" ht="14.25" customHeight="1"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21"/>
      <c r="O817" s="21"/>
    </row>
    <row r="818" spans="2:15" ht="14.25" customHeight="1"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21"/>
      <c r="O818" s="21"/>
    </row>
    <row r="819" spans="2:15" ht="14.25" customHeight="1"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21"/>
      <c r="O819" s="21"/>
    </row>
    <row r="820" spans="2:15" ht="14.25" customHeight="1"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21"/>
      <c r="O820" s="21"/>
    </row>
    <row r="821" spans="2:15" ht="14.25" customHeight="1"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21"/>
      <c r="O821" s="21"/>
    </row>
    <row r="822" spans="2:15" ht="14.25" customHeight="1"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21"/>
      <c r="O822" s="21"/>
    </row>
    <row r="823" spans="2:15" ht="14.25" customHeight="1"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21"/>
      <c r="O823" s="21"/>
    </row>
    <row r="824" spans="2:15" ht="14.25" customHeight="1"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21"/>
      <c r="O824" s="21"/>
    </row>
    <row r="825" spans="2:15" ht="14.25" customHeight="1"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21"/>
      <c r="O825" s="21"/>
    </row>
    <row r="826" spans="2:15" ht="14.25" customHeight="1"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21"/>
      <c r="O826" s="21"/>
    </row>
    <row r="827" spans="2:15" ht="14.25" customHeight="1"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21"/>
      <c r="O827" s="21"/>
    </row>
    <row r="828" spans="2:15" ht="14.25" customHeight="1"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21"/>
      <c r="O828" s="21"/>
    </row>
    <row r="829" spans="2:15" ht="14.25" customHeight="1"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21"/>
      <c r="O829" s="21"/>
    </row>
    <row r="830" spans="2:15" ht="14.25" customHeight="1"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21"/>
      <c r="O830" s="21"/>
    </row>
    <row r="831" spans="2:15" ht="14.25" customHeight="1"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21"/>
      <c r="O831" s="21"/>
    </row>
    <row r="832" spans="2:15" ht="14.25" customHeight="1"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21"/>
      <c r="O832" s="21"/>
    </row>
    <row r="833" spans="2:15" ht="14.25" customHeight="1"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21"/>
      <c r="O833" s="21"/>
    </row>
    <row r="834" spans="2:15" ht="14.25" customHeight="1"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21"/>
      <c r="O834" s="21"/>
    </row>
    <row r="835" spans="2:15" ht="14.25" customHeight="1"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21"/>
      <c r="O835" s="21"/>
    </row>
    <row r="836" spans="2:15" ht="14.25" customHeight="1"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21"/>
      <c r="O836" s="21"/>
    </row>
    <row r="837" spans="2:15" ht="14.25" customHeight="1"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21"/>
      <c r="O837" s="21"/>
    </row>
    <row r="838" spans="2:15" ht="14.25" customHeight="1"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21"/>
      <c r="O838" s="21"/>
    </row>
    <row r="839" spans="2:15" ht="14.25" customHeight="1"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21"/>
      <c r="O839" s="21"/>
    </row>
    <row r="840" spans="2:15" ht="14.25" customHeight="1"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21"/>
      <c r="O840" s="21"/>
    </row>
    <row r="841" spans="2:15" ht="14.25" customHeight="1"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21"/>
      <c r="O841" s="21"/>
    </row>
    <row r="842" spans="2:15" ht="14.25" customHeight="1"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21"/>
      <c r="O842" s="21"/>
    </row>
    <row r="843" spans="2:15" ht="14.25" customHeight="1"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21"/>
      <c r="O843" s="21"/>
    </row>
    <row r="844" spans="2:15" ht="14.25" customHeight="1"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21"/>
      <c r="O844" s="21"/>
    </row>
    <row r="845" spans="2:15" ht="14.25" customHeight="1"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21"/>
      <c r="O845" s="21"/>
    </row>
    <row r="846" spans="2:15" ht="14.25" customHeight="1"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21"/>
      <c r="O846" s="21"/>
    </row>
    <row r="847" spans="2:15" ht="14.25" customHeight="1"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21"/>
      <c r="O847" s="21"/>
    </row>
    <row r="848" spans="2:15" ht="14.25" customHeight="1"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21"/>
      <c r="O848" s="21"/>
    </row>
    <row r="849" spans="2:15" ht="14.25" customHeight="1"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21"/>
      <c r="O849" s="21"/>
    </row>
    <row r="850" spans="2:15" ht="14.25" customHeight="1"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21"/>
      <c r="O850" s="21"/>
    </row>
    <row r="851" spans="2:15" ht="14.25" customHeight="1"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21"/>
      <c r="O851" s="21"/>
    </row>
    <row r="852" spans="2:15" ht="14.25" customHeight="1"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21"/>
      <c r="O852" s="21"/>
    </row>
    <row r="853" spans="2:15" ht="14.25" customHeight="1"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21"/>
      <c r="O853" s="21"/>
    </row>
    <row r="854" spans="2:15" ht="14.25" customHeight="1"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21"/>
      <c r="O854" s="21"/>
    </row>
    <row r="855" spans="2:15" ht="14.25" customHeight="1"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21"/>
      <c r="O855" s="21"/>
    </row>
    <row r="856" spans="2:15" ht="14.25" customHeight="1"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21"/>
      <c r="O856" s="21"/>
    </row>
    <row r="857" spans="2:15" ht="14.25" customHeight="1"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21"/>
      <c r="O857" s="21"/>
    </row>
    <row r="858" spans="2:15" ht="14.25" customHeight="1"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21"/>
      <c r="O858" s="21"/>
    </row>
    <row r="859" spans="2:15" ht="14.25" customHeight="1"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21"/>
      <c r="O859" s="21"/>
    </row>
    <row r="860" spans="2:15" ht="14.25" customHeight="1"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21"/>
      <c r="O860" s="21"/>
    </row>
    <row r="861" spans="2:15" ht="14.25" customHeight="1"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21"/>
      <c r="O861" s="21"/>
    </row>
    <row r="862" spans="2:15" ht="14.25" customHeight="1"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21"/>
      <c r="O862" s="21"/>
    </row>
    <row r="863" spans="2:15" ht="14.25" customHeight="1"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21"/>
      <c r="O863" s="21"/>
    </row>
    <row r="864" spans="2:15" ht="14.25" customHeight="1"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21"/>
      <c r="O864" s="21"/>
    </row>
    <row r="865" spans="2:15" ht="14.25" customHeight="1"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21"/>
      <c r="O865" s="21"/>
    </row>
    <row r="866" spans="2:15" ht="14.25" customHeight="1"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21"/>
      <c r="O866" s="21"/>
    </row>
    <row r="867" spans="2:15" ht="14.25" customHeight="1"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21"/>
      <c r="O867" s="21"/>
    </row>
    <row r="868" spans="2:15" ht="14.25" customHeight="1"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21"/>
      <c r="O868" s="21"/>
    </row>
    <row r="869" spans="2:15" ht="14.25" customHeight="1"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21"/>
      <c r="O869" s="21"/>
    </row>
    <row r="870" spans="2:15" ht="14.25" customHeight="1"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21"/>
      <c r="O870" s="21"/>
    </row>
    <row r="871" spans="2:15" ht="14.25" customHeight="1"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21"/>
      <c r="O871" s="21"/>
    </row>
    <row r="872" spans="2:15" ht="14.25" customHeight="1"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21"/>
      <c r="O872" s="21"/>
    </row>
    <row r="873" spans="2:15" ht="14.25" customHeight="1"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21"/>
      <c r="O873" s="21"/>
    </row>
    <row r="874" spans="2:15" ht="14.25" customHeight="1"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21"/>
      <c r="O874" s="21"/>
    </row>
    <row r="875" spans="2:15" ht="14.25" customHeight="1"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21"/>
      <c r="O875" s="21"/>
    </row>
    <row r="876" spans="2:15" ht="14.25" customHeight="1"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21"/>
      <c r="O876" s="21"/>
    </row>
    <row r="877" spans="2:15" ht="14.25" customHeight="1"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21"/>
      <c r="O877" s="21"/>
    </row>
    <row r="878" spans="2:15" ht="14.25" customHeight="1"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21"/>
      <c r="O878" s="21"/>
    </row>
    <row r="879" spans="2:15" ht="14.25" customHeight="1"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21"/>
      <c r="O879" s="21"/>
    </row>
    <row r="880" spans="2:15" ht="14.25" customHeight="1"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21"/>
      <c r="O880" s="21"/>
    </row>
    <row r="881" spans="2:15" ht="14.25" customHeight="1"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21"/>
      <c r="O881" s="21"/>
    </row>
    <row r="882" spans="2:15" ht="14.25" customHeight="1"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21"/>
      <c r="O882" s="21"/>
    </row>
    <row r="883" spans="2:15" ht="14.25" customHeight="1"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21"/>
      <c r="O883" s="21"/>
    </row>
    <row r="884" spans="2:15" ht="14.25" customHeight="1"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21"/>
      <c r="O884" s="21"/>
    </row>
    <row r="885" spans="2:15" ht="14.25" customHeight="1"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21"/>
      <c r="O885" s="21"/>
    </row>
    <row r="886" spans="2:15" ht="14.25" customHeight="1"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21"/>
      <c r="O886" s="21"/>
    </row>
    <row r="887" spans="2:15" ht="14.25" customHeight="1"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21"/>
      <c r="O887" s="21"/>
    </row>
    <row r="888" spans="2:15" ht="14.25" customHeight="1"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21"/>
      <c r="O888" s="21"/>
    </row>
    <row r="889" spans="2:15" ht="14.25" customHeight="1"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21"/>
      <c r="O889" s="21"/>
    </row>
    <row r="890" spans="2:15" ht="14.25" customHeight="1"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21"/>
      <c r="O890" s="21"/>
    </row>
    <row r="891" spans="2:15" ht="14.25" customHeight="1"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21"/>
      <c r="O891" s="21"/>
    </row>
    <row r="892" spans="2:15" ht="14.25" customHeight="1"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21"/>
      <c r="O892" s="21"/>
    </row>
    <row r="893" spans="2:15" ht="14.25" customHeight="1"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21"/>
      <c r="O893" s="21"/>
    </row>
    <row r="894" spans="2:15" ht="14.25" customHeight="1"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21"/>
      <c r="O894" s="21"/>
    </row>
    <row r="895" spans="2:15" ht="14.25" customHeight="1"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21"/>
      <c r="O895" s="21"/>
    </row>
    <row r="896" spans="2:15" ht="14.25" customHeight="1"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21"/>
      <c r="O896" s="21"/>
    </row>
    <row r="897" spans="2:15" ht="14.25" customHeight="1"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21"/>
      <c r="O897" s="21"/>
    </row>
    <row r="898" spans="2:15" ht="14.25" customHeight="1"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21"/>
      <c r="O898" s="21"/>
    </row>
    <row r="899" spans="2:15" ht="14.25" customHeight="1"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21"/>
      <c r="O899" s="21"/>
    </row>
    <row r="900" spans="2:15" ht="14.25" customHeight="1"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21"/>
      <c r="O900" s="21"/>
    </row>
    <row r="901" spans="2:15" ht="14.25" customHeight="1"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21"/>
      <c r="O901" s="21"/>
    </row>
    <row r="902" spans="2:15" ht="14.25" customHeight="1"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21"/>
      <c r="O902" s="21"/>
    </row>
    <row r="903" spans="2:15" ht="14.25" customHeight="1"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21"/>
      <c r="O903" s="21"/>
    </row>
    <row r="904" spans="2:15" ht="14.25" customHeight="1"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21"/>
      <c r="O904" s="21"/>
    </row>
    <row r="905" spans="2:15" ht="14.25" customHeight="1"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21"/>
      <c r="O905" s="21"/>
    </row>
    <row r="906" spans="2:15" ht="14.25" customHeight="1"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21"/>
      <c r="O906" s="21"/>
    </row>
    <row r="907" spans="2:15" ht="14.25" customHeight="1"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21"/>
      <c r="O907" s="21"/>
    </row>
    <row r="908" spans="2:15" ht="14.25" customHeight="1"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21"/>
      <c r="O908" s="21"/>
    </row>
    <row r="909" spans="2:15" ht="14.25" customHeight="1"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21"/>
      <c r="O909" s="21"/>
    </row>
    <row r="910" spans="2:15" ht="14.25" customHeight="1"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21"/>
      <c r="O910" s="21"/>
    </row>
    <row r="911" spans="2:15" ht="14.25" customHeight="1"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21"/>
      <c r="O911" s="21"/>
    </row>
    <row r="912" spans="2:15" ht="14.25" customHeight="1"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21"/>
      <c r="O912" s="21"/>
    </row>
    <row r="913" spans="2:15" ht="14.25" customHeight="1"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21"/>
      <c r="O913" s="21"/>
    </row>
    <row r="914" spans="2:15" ht="14.25" customHeight="1"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21"/>
      <c r="O914" s="21"/>
    </row>
    <row r="915" spans="2:15" ht="14.25" customHeight="1"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21"/>
      <c r="O915" s="21"/>
    </row>
    <row r="916" spans="2:15" ht="14.25" customHeight="1"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21"/>
      <c r="O916" s="21"/>
    </row>
    <row r="917" spans="2:15" ht="14.25" customHeight="1"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21"/>
      <c r="O917" s="21"/>
    </row>
    <row r="918" spans="2:15" ht="14.25" customHeight="1"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21"/>
      <c r="O918" s="21"/>
    </row>
    <row r="919" spans="2:15" ht="14.25" customHeight="1"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21"/>
      <c r="O919" s="21"/>
    </row>
    <row r="920" spans="2:15" ht="14.25" customHeight="1"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21"/>
      <c r="O920" s="21"/>
    </row>
    <row r="921" spans="2:15" ht="14.25" customHeight="1"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21"/>
      <c r="O921" s="21"/>
    </row>
    <row r="922" spans="2:15" ht="14.25" customHeight="1"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21"/>
      <c r="O922" s="21"/>
    </row>
    <row r="923" spans="2:15" ht="14.25" customHeight="1"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21"/>
      <c r="O923" s="21"/>
    </row>
    <row r="924" spans="2:15" ht="14.25" customHeight="1"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21"/>
      <c r="O924" s="21"/>
    </row>
    <row r="925" spans="2:15" ht="14.25" customHeight="1"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21"/>
      <c r="O925" s="21"/>
    </row>
    <row r="926" spans="2:15" ht="14.25" customHeight="1"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21"/>
      <c r="O926" s="21"/>
    </row>
    <row r="927" spans="2:15" ht="14.25" customHeight="1"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21"/>
      <c r="O927" s="21"/>
    </row>
    <row r="928" spans="2:15" ht="14.25" customHeight="1"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21"/>
      <c r="O928" s="21"/>
    </row>
    <row r="929" spans="2:15" ht="14.25" customHeight="1"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21"/>
      <c r="O929" s="21"/>
    </row>
    <row r="930" spans="2:15" ht="14.25" customHeight="1"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21"/>
      <c r="O930" s="21"/>
    </row>
    <row r="931" spans="2:15" ht="14.25" customHeight="1"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21"/>
      <c r="O931" s="21"/>
    </row>
    <row r="932" spans="2:15" ht="14.25" customHeight="1"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21"/>
      <c r="O932" s="21"/>
    </row>
    <row r="933" spans="2:15" ht="14.25" customHeight="1"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21"/>
      <c r="O933" s="21"/>
    </row>
    <row r="934" spans="2:15" ht="14.25" customHeight="1"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21"/>
      <c r="O934" s="21"/>
    </row>
    <row r="935" spans="2:15" ht="14.25" customHeight="1"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21"/>
      <c r="O935" s="21"/>
    </row>
    <row r="936" spans="2:15" ht="14.25" customHeight="1"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21"/>
      <c r="O936" s="21"/>
    </row>
    <row r="937" spans="2:15" ht="14.25" customHeight="1"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21"/>
      <c r="O937" s="21"/>
    </row>
    <row r="938" spans="2:15" ht="14.25" customHeight="1"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21"/>
      <c r="O938" s="21"/>
    </row>
    <row r="939" spans="2:15" ht="14.25" customHeight="1"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21"/>
      <c r="O939" s="21"/>
    </row>
    <row r="940" spans="2:15" ht="14.25" customHeight="1"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21"/>
      <c r="O940" s="21"/>
    </row>
    <row r="941" spans="2:15" ht="14.25" customHeight="1"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21"/>
      <c r="O941" s="21"/>
    </row>
    <row r="942" spans="2:15" ht="14.25" customHeight="1"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21"/>
      <c r="O942" s="21"/>
    </row>
    <row r="943" spans="2:15" ht="14.25" customHeight="1"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21"/>
      <c r="O943" s="21"/>
    </row>
    <row r="944" spans="2:15" ht="14.25" customHeight="1"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21"/>
      <c r="O944" s="21"/>
    </row>
    <row r="945" spans="2:15" ht="14.25" customHeight="1"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21"/>
      <c r="O945" s="21"/>
    </row>
    <row r="946" spans="2:15" ht="14.25" customHeight="1"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21"/>
      <c r="O946" s="21"/>
    </row>
    <row r="947" spans="2:15" ht="14.25" customHeight="1"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21"/>
      <c r="O947" s="21"/>
    </row>
    <row r="948" spans="2:15" ht="14.25" customHeight="1"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21"/>
      <c r="O948" s="21"/>
    </row>
    <row r="949" spans="2:15" ht="14.25" customHeight="1"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21"/>
      <c r="O949" s="21"/>
    </row>
    <row r="950" spans="2:15" ht="14.25" customHeight="1"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21"/>
      <c r="O950" s="21"/>
    </row>
    <row r="951" spans="2:15" ht="14.25" customHeight="1"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21"/>
      <c r="O951" s="21"/>
    </row>
    <row r="952" spans="2:15" ht="14.25" customHeight="1"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21"/>
      <c r="O952" s="21"/>
    </row>
    <row r="953" spans="2:15" ht="14.25" customHeight="1"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21"/>
      <c r="O953" s="21"/>
    </row>
    <row r="954" spans="2:15" ht="14.25" customHeight="1"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21"/>
      <c r="O954" s="21"/>
    </row>
    <row r="955" spans="2:15" ht="14.25" customHeight="1"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21"/>
      <c r="O955" s="21"/>
    </row>
    <row r="956" spans="2:15" ht="14.25" customHeight="1"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21"/>
      <c r="O956" s="21"/>
    </row>
    <row r="957" spans="2:15" ht="14.25" customHeight="1"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21"/>
      <c r="O957" s="21"/>
    </row>
    <row r="958" spans="2:15" ht="14.25" customHeight="1"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21"/>
      <c r="O958" s="21"/>
    </row>
    <row r="959" spans="2:15" ht="14.25" customHeight="1"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21"/>
      <c r="O959" s="21"/>
    </row>
    <row r="960" spans="2:15" ht="14.25" customHeight="1"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21"/>
      <c r="O960" s="21"/>
    </row>
    <row r="961" spans="2:15" ht="14.25" customHeight="1"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21"/>
      <c r="O961" s="21"/>
    </row>
    <row r="962" spans="2:15" ht="14.25" customHeight="1"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21"/>
      <c r="O962" s="21"/>
    </row>
    <row r="963" spans="2:15" ht="14.25" customHeight="1"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21"/>
      <c r="O963" s="21"/>
    </row>
    <row r="964" spans="2:15" ht="14.25" customHeight="1"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21"/>
      <c r="O964" s="21"/>
    </row>
    <row r="965" spans="2:15" ht="14.25" customHeight="1"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21"/>
      <c r="O965" s="21"/>
    </row>
    <row r="966" spans="2:15" ht="14.25" customHeight="1"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21"/>
      <c r="O966" s="21"/>
    </row>
    <row r="967" spans="2:15" ht="14.25" customHeight="1"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21"/>
      <c r="O967" s="21"/>
    </row>
    <row r="968" spans="2:15" ht="14.25" customHeight="1"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21"/>
      <c r="O968" s="21"/>
    </row>
    <row r="969" spans="2:15" ht="14.25" customHeight="1"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21"/>
      <c r="O969" s="21"/>
    </row>
    <row r="970" spans="2:15" ht="14.25" customHeight="1"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21"/>
      <c r="O970" s="21"/>
    </row>
    <row r="971" spans="2:15" ht="14.25" customHeight="1"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21"/>
      <c r="O971" s="21"/>
    </row>
    <row r="972" spans="2:15" ht="14.25" customHeight="1"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21"/>
      <c r="O972" s="21"/>
    </row>
    <row r="973" spans="2:15" ht="14.25" customHeight="1"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21"/>
      <c r="O973" s="21"/>
    </row>
    <row r="974" spans="2:15" ht="14.25" customHeight="1"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21"/>
      <c r="O974" s="21"/>
    </row>
    <row r="975" spans="2:15" ht="14.25" customHeight="1"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21"/>
      <c r="O975" s="21"/>
    </row>
    <row r="976" spans="2:15" ht="14.25" customHeight="1"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21"/>
      <c r="O976" s="21"/>
    </row>
    <row r="977" spans="2:15" ht="14.25" customHeight="1"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21"/>
      <c r="O977" s="21"/>
    </row>
    <row r="978" spans="2:15" ht="14.25" customHeight="1"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21"/>
      <c r="O978" s="21"/>
    </row>
    <row r="979" spans="2:15" ht="14.25" customHeight="1"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21"/>
      <c r="O979" s="21"/>
    </row>
    <row r="980" spans="2:15" ht="14.25" customHeight="1"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21"/>
      <c r="O980" s="21"/>
    </row>
    <row r="981" spans="2:15" ht="14.25" customHeight="1"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21"/>
      <c r="O981" s="21"/>
    </row>
    <row r="982" spans="2:15" ht="14.25" customHeight="1"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21"/>
      <c r="O982" s="21"/>
    </row>
    <row r="983" spans="2:15" ht="14.25" customHeight="1"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21"/>
      <c r="O983" s="21"/>
    </row>
    <row r="984" spans="2:15" ht="14.25" customHeight="1"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21"/>
      <c r="O984" s="21"/>
    </row>
    <row r="985" spans="2:15" ht="14.25" customHeight="1"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21"/>
      <c r="O985" s="21"/>
    </row>
    <row r="986" spans="2:15" ht="14.25" customHeight="1"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21"/>
      <c r="O986" s="21"/>
    </row>
    <row r="987" spans="2:15" ht="14.25" customHeight="1"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21"/>
      <c r="O987" s="21"/>
    </row>
    <row r="988" spans="2:15" ht="14.25" customHeight="1"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21"/>
      <c r="O988" s="21"/>
    </row>
    <row r="989" spans="2:15" ht="14.25" customHeight="1"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21"/>
      <c r="O989" s="21"/>
    </row>
    <row r="990" spans="2:15" ht="14.25" customHeight="1"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21"/>
      <c r="O990" s="21"/>
    </row>
    <row r="991" spans="2:15" ht="14.25" customHeight="1"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21"/>
      <c r="O991" s="21"/>
    </row>
    <row r="992" spans="2:15" ht="14.25" customHeight="1"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21"/>
      <c r="O992" s="21"/>
    </row>
    <row r="993" spans="2:15" ht="14.25" customHeight="1"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21"/>
      <c r="O993" s="21"/>
    </row>
    <row r="994" spans="2:15" ht="14.25" customHeight="1"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21"/>
      <c r="O994" s="21"/>
    </row>
    <row r="995" spans="2:15" ht="14.25" customHeight="1"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21"/>
      <c r="O995" s="21"/>
    </row>
    <row r="996" spans="2:15" ht="14.25" customHeight="1"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21"/>
      <c r="O996" s="21"/>
    </row>
    <row r="997" spans="2:15" ht="14.25" customHeight="1"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21"/>
      <c r="O997" s="21"/>
    </row>
    <row r="998" spans="2:15" ht="14.25" customHeight="1"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21"/>
      <c r="O998" s="21"/>
    </row>
    <row r="999" spans="2:15" ht="14.25" customHeight="1"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21"/>
      <c r="O999" s="21"/>
    </row>
    <row r="1000" spans="2:15" ht="14.25" customHeight="1"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21"/>
      <c r="O1000" s="21"/>
    </row>
  </sheetData>
  <hyperlinks>
    <hyperlink ref="A30" r:id="rId1" xr:uid="{00000000-0004-0000-0500-000000000000}"/>
    <hyperlink ref="A31" r:id="rId2" xr:uid="{00000000-0004-0000-0500-000001000000}"/>
    <hyperlink ref="A34" r:id="rId3" xr:uid="{00000000-0004-0000-0500-000002000000}"/>
  </hyperlinks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03BFE3CFE93D44ACF557EC882C9C7F" ma:contentTypeVersion="1" ma:contentTypeDescription="Create a new document." ma:contentTypeScope="" ma:versionID="0d138fa4822b09efea14cf054be0ad9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9B35694-45F8-4959-97A6-3E71D0262604}"/>
</file>

<file path=customXml/itemProps2.xml><?xml version="1.0" encoding="utf-8"?>
<ds:datastoreItem xmlns:ds="http://schemas.openxmlformats.org/officeDocument/2006/customXml" ds:itemID="{61178D0B-F260-4060-9D87-29A38BE71BF6}"/>
</file>

<file path=customXml/itemProps3.xml><?xml version="1.0" encoding="utf-8"?>
<ds:datastoreItem xmlns:ds="http://schemas.openxmlformats.org/officeDocument/2006/customXml" ds:itemID="{8590E3F2-EAF6-4541-869D-59F92CC1E2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Statewide Housing Targets</vt:lpstr>
      <vt:lpstr>Municipal Housing Targets</vt:lpstr>
      <vt:lpstr>2025 Housing Stock Estimate</vt:lpstr>
      <vt:lpstr>Building Permits (Avg)</vt:lpstr>
      <vt:lpstr>Unit Completions (2025)</vt:lpstr>
      <vt:lpstr>Housing Attrition Estimate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Maryland Housing Targets Calculation</dc:title>
  <dc:creator>Haley Lemieux</dc:creator>
  <cp:lastModifiedBy>Maria Rivera</cp:lastModifiedBy>
  <dcterms:created xsi:type="dcterms:W3CDTF">2025-12-21T20:13:45Z</dcterms:created>
  <dcterms:modified xsi:type="dcterms:W3CDTF">2025-12-31T23:11:29Z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0x0101003C03BFE3CFE93D44ACF557EC882C9C7F</vt:lpwstr>
  </property>
</Properties>
</file>