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comments1.xml" ContentType="application/vnd.openxmlformats-officedocument.spreadsheetml.comments+xml"/>
  <Override PartName="/xl/tables/table2.xml" ContentType="application/vnd.openxmlformats-officedocument.spreadsheetml.table+xml"/>
  <Override PartName="/xl/comments2.xml" ContentType="application/vnd.openxmlformats-officedocument.spreadsheetml.comments+xml"/>
  <Override PartName="/xl/tables/table3.xml" ContentType="application/vnd.openxmlformats-officedocument.spreadsheetml.table+xml"/>
  <Override PartName="/xl/comments3.xml" ContentType="application/vnd.openxmlformats-officedocument.spreadsheetml.comments+xml"/>
  <Override PartName="/xl/tables/table4.xml" ContentType="application/vnd.openxmlformats-officedocument.spreadsheetml.table+xml"/>
  <Override PartName="/xl/comments4.xml" ContentType="application/vnd.openxmlformats-officedocument.spreadsheetml.comments+xml"/>
  <Override PartName="/xl/tables/table5.xml" ContentType="application/vnd.openxmlformats-officedocument.spreadsheetml.table+xml"/>
  <Override PartName="/xl/comments5.xml" ContentType="application/vnd.openxmlformats-officedocument.spreadsheetml.comments+xml"/>
  <Override PartName="/xl/tables/table6.xml" ContentType="application/vnd.openxmlformats-officedocument.spreadsheetml.table+xml"/>
  <Override PartName="/xl/comments6.xml" ContentType="application/vnd.openxmlformats-officedocument.spreadsheetml.comments+xml"/>
  <Override PartName="/xl/tables/table7.xml" ContentType="application/vnd.openxmlformats-officedocument.spreadsheetml.table+xml"/>
  <Override PartName="/xl/comments7.xml" ContentType="application/vnd.openxmlformats-officedocument.spreadsheetml.comments+xml"/>
  <Override PartName="/xl/tables/table8.xml" ContentType="application/vnd.openxmlformats-officedocument.spreadsheetml.table+xml"/>
  <Override PartName="/xl/comments8.xml" ContentType="application/vnd.openxmlformats-officedocument.spreadsheetml.comments+xml"/>
  <Override PartName="/xl/tables/table9.xml" ContentType="application/vnd.openxmlformats-officedocument.spreadsheetml.table+xml"/>
  <Override PartName="/xl/comments9.xml" ContentType="application/vnd.openxmlformats-officedocument.spreadsheetml.comments+xml"/>
  <Override PartName="/xl/tables/table10.xml" ContentType="application/vnd.openxmlformats-officedocument.spreadsheetml.table+xml"/>
  <Override PartName="/xl/tables/table11.xml" ContentType="application/vnd.openxmlformats-officedocument.spreadsheetml.table+xml"/>
  <Override PartName="/xl/comments10.xml" ContentType="application/vnd.openxmlformats-officedocument.spreadsheetml.comments+xml"/>
  <Override PartName="/xl/tables/table12.xml" ContentType="application/vnd.openxmlformats-officedocument.spreadsheetml.table+xml"/>
  <Override PartName="/xl/comments11.xml" ContentType="application/vnd.openxmlformats-officedocument.spreadsheetml.comments+xml"/>
  <Override PartName="/xl/tables/table13.xml" ContentType="application/vnd.openxmlformats-officedocument.spreadsheetml.table+xml"/>
  <Override PartName="/xl/tables/table14.xml" ContentType="application/vnd.openxmlformats-officedocument.spreadsheetml.table+xml"/>
  <Override PartName="/xl/comments12.xml" ContentType="application/vnd.openxmlformats-officedocument.spreadsheetml.comments+xml"/>
  <Override PartName="/xl/tables/table15.xml" ContentType="application/vnd.openxmlformats-officedocument.spreadsheetml.table+xml"/>
  <Override PartName="/xl/tables/table16.xml" ContentType="application/vnd.openxmlformats-officedocument.spreadsheetml.table+xml"/>
  <Override PartName="/xl/tables/table17.xml" ContentType="application/vnd.openxmlformats-officedocument.spreadsheetml.table+xml"/>
  <Override PartName="/xl/tables/table18.xml" ContentType="application/vnd.openxmlformats-officedocument.spreadsheetml.table+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925"/>
  <workbookPr codeName="ThisWorkbook" defaultThemeVersion="124226"/>
  <mc:AlternateContent xmlns:mc="http://schemas.openxmlformats.org/markup-compatibility/2006">
    <mc:Choice Requires="x15">
      <x15ac:absPath xmlns:x15ac="http://schemas.microsoft.com/office/spreadsheetml/2010/11/ac" url="C:\Users\rivera\Downloads\"/>
    </mc:Choice>
  </mc:AlternateContent>
  <xr:revisionPtr revIDLastSave="0" documentId="8_{FC20F51C-F877-4D46-92F9-ECA680A678D5}" xr6:coauthVersionLast="47" xr6:coauthVersionMax="47" xr10:uidLastSave="{00000000-0000-0000-0000-000000000000}"/>
  <bookViews>
    <workbookView xWindow="23880" yWindow="-120" windowWidth="29040" windowHeight="15720" tabRatio="725" xr2:uid="{62B81E98-79B5-40A4-87C1-A32CBC5B6822}"/>
  </bookViews>
  <sheets>
    <sheet name="FY26" sheetId="19" r:id="rId1"/>
    <sheet name="FY25" sheetId="17" r:id="rId2"/>
    <sheet name="FY24" sheetId="16" r:id="rId3"/>
    <sheet name="FY23" sheetId="15" r:id="rId4"/>
    <sheet name="FY22" sheetId="14" r:id="rId5"/>
    <sheet name="FY21" sheetId="13" r:id="rId6"/>
    <sheet name="FY20" sheetId="11" r:id="rId7"/>
    <sheet name="FY19" sheetId="10" r:id="rId8"/>
    <sheet name="FY18" sheetId="9" r:id="rId9"/>
    <sheet name="FY17" sheetId="8" r:id="rId10"/>
    <sheet name="FY16" sheetId="2" r:id="rId11"/>
    <sheet name="FY15" sheetId="3" r:id="rId12"/>
    <sheet name="FY14" sheetId="4" r:id="rId13"/>
    <sheet name="FY13" sheetId="5" r:id="rId14"/>
    <sheet name="FY12" sheetId="6" r:id="rId15"/>
    <sheet name="FY11" sheetId="7" r:id="rId16"/>
    <sheet name="Multifamily_Construction" sheetId="1" r:id="rId17"/>
    <sheet name="Compatibility Report_1" sheetId="20" r:id="rId18"/>
  </sheets>
  <externalReferences>
    <externalReference r:id="rId19"/>
  </externalReferences>
  <definedNames>
    <definedName name="_xlnm._FilterDatabase" localSheetId="12" hidden="1">'FY14'!$E$1:$E$27</definedName>
    <definedName name="_xlnm._FilterDatabase" localSheetId="11" hidden="1">'FY15'!$AH$1:$AH$31</definedName>
    <definedName name="_xlnm._FilterDatabase" localSheetId="10" hidden="1">'FY16'!#REF!</definedName>
    <definedName name="_xlnm._FilterDatabase" localSheetId="9" hidden="1">'FY17'!$B$1:$B$42</definedName>
    <definedName name="_xlnm._FilterDatabase" localSheetId="8" hidden="1">'FY18'!$B$1:$B$37</definedName>
    <definedName name="Reporting">[1]DropDownMenu!$A$1:$A$2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M43" i="8" l="1"/>
  <c r="N43" i="8"/>
  <c r="O43" i="8"/>
  <c r="P43" i="8"/>
  <c r="Q43" i="8"/>
  <c r="R43" i="8"/>
  <c r="T43" i="8"/>
  <c r="U43" i="8"/>
  <c r="V43" i="8"/>
  <c r="W43" i="8"/>
  <c r="X43" i="8"/>
  <c r="Y43" i="8"/>
  <c r="Z43" i="8"/>
  <c r="AA43" i="8"/>
  <c r="AB43" i="8"/>
  <c r="AC43" i="8"/>
  <c r="AD43" i="8"/>
  <c r="AE43" i="8"/>
  <c r="AF43" i="8"/>
  <c r="AG43" i="8"/>
  <c r="AH43" i="8"/>
  <c r="AI43" i="8"/>
  <c r="AJ43" i="8"/>
  <c r="AK43" i="8"/>
  <c r="AL43" i="8"/>
  <c r="AM43" i="8"/>
  <c r="AN43" i="8"/>
  <c r="AO43" i="8"/>
  <c r="AP43" i="8"/>
  <c r="AQ43" i="8"/>
  <c r="AR43" i="8"/>
  <c r="AS43" i="8"/>
  <c r="AT43" i="8"/>
  <c r="AU43" i="8"/>
  <c r="AV43" i="8"/>
  <c r="AW43" i="8"/>
  <c r="AX43" i="8"/>
  <c r="AY43" i="8"/>
  <c r="AZ43" i="8"/>
  <c r="L43" i="8"/>
  <c r="I43" i="8"/>
  <c r="H43" i="8"/>
  <c r="M30" i="19"/>
  <c r="N30" i="19"/>
  <c r="O30" i="19"/>
  <c r="P30" i="19"/>
  <c r="Q30" i="19"/>
  <c r="S30" i="19"/>
  <c r="T30" i="19"/>
  <c r="U30" i="19"/>
  <c r="V30" i="19"/>
  <c r="W30" i="19"/>
  <c r="X30" i="19"/>
  <c r="Y30" i="19"/>
  <c r="Z30" i="19"/>
  <c r="AA30" i="19"/>
  <c r="AB30" i="19"/>
  <c r="AC30" i="19"/>
  <c r="AD30" i="19"/>
  <c r="AE30" i="19"/>
  <c r="AF30" i="19"/>
  <c r="AG30" i="19"/>
  <c r="AH30" i="19"/>
  <c r="AI30" i="19"/>
  <c r="AJ30" i="19"/>
  <c r="AK30" i="19"/>
  <c r="AL30" i="19"/>
  <c r="AM30" i="19"/>
  <c r="AN30" i="19"/>
  <c r="AO30" i="19"/>
  <c r="AP30" i="19"/>
  <c r="AQ30" i="19"/>
  <c r="AR30" i="19"/>
  <c r="L30" i="19"/>
  <c r="I30" i="19"/>
  <c r="H30" i="19"/>
  <c r="M38" i="17"/>
  <c r="N38" i="17"/>
  <c r="O38" i="17"/>
  <c r="P38" i="17"/>
  <c r="Q38" i="17"/>
  <c r="S38" i="17"/>
  <c r="T38" i="17"/>
  <c r="U38" i="17"/>
  <c r="V38" i="17"/>
  <c r="W38" i="17"/>
  <c r="X38" i="17"/>
  <c r="Y38" i="17"/>
  <c r="Z38" i="17"/>
  <c r="AA38" i="17"/>
  <c r="AB38" i="17"/>
  <c r="AC38" i="17"/>
  <c r="AD38" i="17"/>
  <c r="AE38" i="17"/>
  <c r="AF38" i="17"/>
  <c r="AG38" i="17"/>
  <c r="AH38" i="17"/>
  <c r="AI38" i="17"/>
  <c r="AJ38" i="17"/>
  <c r="AK38" i="17"/>
  <c r="AL38" i="17"/>
  <c r="AM38" i="17"/>
  <c r="AN38" i="17"/>
  <c r="AO38" i="17"/>
  <c r="AP38" i="17"/>
  <c r="AQ38" i="17"/>
  <c r="AR38" i="17"/>
  <c r="L38" i="17"/>
  <c r="I38" i="17"/>
  <c r="H38" i="17"/>
  <c r="AL30" i="16"/>
  <c r="AM30" i="16"/>
  <c r="AN30" i="16"/>
  <c r="AO30" i="16"/>
  <c r="AP30" i="16"/>
  <c r="AQ30" i="16"/>
  <c r="AR30" i="16"/>
  <c r="AK30" i="16"/>
  <c r="M30" i="16"/>
  <c r="N30" i="16"/>
  <c r="O30" i="16"/>
  <c r="P30" i="16"/>
  <c r="Q30" i="16"/>
  <c r="S30" i="16"/>
  <c r="T30" i="16"/>
  <c r="U30" i="16"/>
  <c r="V30" i="16"/>
  <c r="W30" i="16"/>
  <c r="X30" i="16"/>
  <c r="Y30" i="16"/>
  <c r="Z30" i="16"/>
  <c r="AA30" i="16"/>
  <c r="AB30" i="16"/>
  <c r="AC30" i="16"/>
  <c r="AD30" i="16"/>
  <c r="AE30" i="16"/>
  <c r="AF30" i="16"/>
  <c r="AG30" i="16"/>
  <c r="AH30" i="16"/>
  <c r="AI30" i="16"/>
  <c r="AJ30" i="16"/>
  <c r="L30" i="16"/>
  <c r="I30" i="16"/>
  <c r="H30" i="16"/>
  <c r="M41" i="15"/>
  <c r="N41" i="15"/>
  <c r="O41" i="15"/>
  <c r="P41" i="15"/>
  <c r="Q41" i="15"/>
  <c r="R41" i="15"/>
  <c r="S41" i="15"/>
  <c r="T41" i="15"/>
  <c r="U41" i="15"/>
  <c r="V41" i="15"/>
  <c r="W41" i="15"/>
  <c r="X41" i="15"/>
  <c r="Y41" i="15"/>
  <c r="Z41" i="15"/>
  <c r="AA41" i="15"/>
  <c r="AB41" i="15"/>
  <c r="AC41" i="15"/>
  <c r="AD41" i="15"/>
  <c r="AE41" i="15"/>
  <c r="AF41" i="15"/>
  <c r="AG41" i="15"/>
  <c r="AH41" i="15"/>
  <c r="AI41" i="15"/>
  <c r="AJ41" i="15"/>
  <c r="AK41" i="15"/>
  <c r="AL41" i="15"/>
  <c r="AM41" i="15"/>
  <c r="AN41" i="15"/>
  <c r="AO41" i="15"/>
  <c r="AP41" i="15"/>
  <c r="AQ41" i="15"/>
  <c r="AR41" i="15"/>
  <c r="L41" i="15"/>
  <c r="I41" i="15"/>
  <c r="H41" i="15"/>
  <c r="M38" i="14"/>
  <c r="N38" i="14"/>
  <c r="O38" i="14"/>
  <c r="P38" i="14"/>
  <c r="Q38" i="14"/>
  <c r="S38" i="14"/>
  <c r="T38" i="14"/>
  <c r="U38" i="14"/>
  <c r="V38" i="14"/>
  <c r="W38" i="14"/>
  <c r="X38" i="14"/>
  <c r="Y38" i="14"/>
  <c r="Z38" i="14"/>
  <c r="AA38" i="14"/>
  <c r="AB38" i="14"/>
  <c r="AC38" i="14"/>
  <c r="AD38" i="14"/>
  <c r="AE38" i="14"/>
  <c r="AF38" i="14"/>
  <c r="AG38" i="14"/>
  <c r="AH38" i="14"/>
  <c r="AI38" i="14"/>
  <c r="AJ38" i="14"/>
  <c r="AK38" i="14"/>
  <c r="AL38" i="14"/>
  <c r="AM38" i="14"/>
  <c r="AN38" i="14"/>
  <c r="AO38" i="14"/>
  <c r="AP38" i="14"/>
  <c r="AQ38" i="14"/>
  <c r="AR38" i="14"/>
  <c r="L38" i="14"/>
  <c r="I38" i="14"/>
  <c r="H38" i="14"/>
  <c r="M28" i="13"/>
  <c r="N28" i="13"/>
  <c r="O28" i="13"/>
  <c r="P28" i="13"/>
  <c r="Q28" i="13"/>
  <c r="S28" i="13"/>
  <c r="T28" i="13"/>
  <c r="U28" i="13"/>
  <c r="V28" i="13"/>
  <c r="W28" i="13"/>
  <c r="X28" i="13"/>
  <c r="Y28" i="13"/>
  <c r="Z28" i="13"/>
  <c r="AA28" i="13"/>
  <c r="AB28" i="13"/>
  <c r="AC28" i="13"/>
  <c r="AD28" i="13"/>
  <c r="AE28" i="13"/>
  <c r="AF28" i="13"/>
  <c r="AG28" i="13"/>
  <c r="AH28" i="13"/>
  <c r="AI28" i="13"/>
  <c r="AJ28" i="13"/>
  <c r="AK28" i="13"/>
  <c r="AL28" i="13"/>
  <c r="AM28" i="13"/>
  <c r="AN28" i="13"/>
  <c r="AO28" i="13"/>
  <c r="AP28" i="13"/>
  <c r="AQ28" i="13"/>
  <c r="AR28" i="13"/>
  <c r="L28" i="13"/>
  <c r="I28" i="13"/>
  <c r="H28" i="13"/>
  <c r="M35" i="11"/>
  <c r="N35" i="11"/>
  <c r="O35" i="11"/>
  <c r="P35" i="11"/>
  <c r="Q35" i="11"/>
  <c r="R35" i="11"/>
  <c r="S35" i="11"/>
  <c r="T35" i="11"/>
  <c r="U35" i="11"/>
  <c r="V35" i="11"/>
  <c r="W35" i="11"/>
  <c r="X35" i="11"/>
  <c r="Y35" i="11"/>
  <c r="Z35" i="11"/>
  <c r="AA35" i="11"/>
  <c r="AB35" i="11"/>
  <c r="AC35" i="11"/>
  <c r="AD35" i="11"/>
  <c r="AE35" i="11"/>
  <c r="AF35" i="11"/>
  <c r="AG35" i="11"/>
  <c r="AH35" i="11"/>
  <c r="AI35" i="11"/>
  <c r="AJ35" i="11"/>
  <c r="AK35" i="11"/>
  <c r="AL35" i="11"/>
  <c r="AM35" i="11"/>
  <c r="AN35" i="11"/>
  <c r="AO35" i="11"/>
  <c r="AP35" i="11"/>
  <c r="AQ35" i="11"/>
  <c r="AR35" i="11"/>
  <c r="L35" i="11"/>
  <c r="I35" i="11"/>
  <c r="H35" i="11"/>
  <c r="M39" i="10"/>
  <c r="N39" i="10"/>
  <c r="O39" i="10"/>
  <c r="P39" i="10"/>
  <c r="Q39" i="10"/>
  <c r="S39" i="10"/>
  <c r="T39" i="10"/>
  <c r="U39" i="10"/>
  <c r="V39" i="10"/>
  <c r="W39" i="10"/>
  <c r="X39" i="10"/>
  <c r="Y39" i="10"/>
  <c r="Z39" i="10"/>
  <c r="AA39" i="10"/>
  <c r="AB39" i="10"/>
  <c r="AC39" i="10"/>
  <c r="AD39" i="10"/>
  <c r="AE39" i="10"/>
  <c r="AF39" i="10"/>
  <c r="AG39" i="10"/>
  <c r="AH39" i="10"/>
  <c r="AI39" i="10"/>
  <c r="AJ39" i="10"/>
  <c r="AK39" i="10"/>
  <c r="AL39" i="10"/>
  <c r="AM39" i="10"/>
  <c r="AN39" i="10"/>
  <c r="AO39" i="10"/>
  <c r="AP39" i="10"/>
  <c r="AQ39" i="10"/>
  <c r="AR39" i="10"/>
  <c r="L39" i="10"/>
  <c r="I39" i="10"/>
  <c r="H39" i="10"/>
  <c r="M38" i="9"/>
  <c r="N38" i="9"/>
  <c r="O38" i="9"/>
  <c r="P38" i="9"/>
  <c r="Q38" i="9"/>
  <c r="R38" i="9"/>
  <c r="S38" i="9"/>
  <c r="T38" i="9"/>
  <c r="U38" i="9"/>
  <c r="V38" i="9"/>
  <c r="W38" i="9"/>
  <c r="X38" i="9"/>
  <c r="Y38" i="9"/>
  <c r="Z38" i="9"/>
  <c r="AA38" i="9"/>
  <c r="AB38" i="9"/>
  <c r="AC38" i="9"/>
  <c r="AD38" i="9"/>
  <c r="AE38" i="9"/>
  <c r="AF38" i="9"/>
  <c r="AG38" i="9"/>
  <c r="AH38" i="9"/>
  <c r="AI38" i="9"/>
  <c r="AJ38" i="9"/>
  <c r="AK38" i="9"/>
  <c r="AL38" i="9"/>
  <c r="AM38" i="9"/>
  <c r="AN38" i="9"/>
  <c r="AO38" i="9"/>
  <c r="AP38" i="9"/>
  <c r="AQ38" i="9"/>
  <c r="AR38" i="9"/>
  <c r="L38" i="9"/>
  <c r="I38" i="9"/>
  <c r="H38" i="9"/>
  <c r="BB43" i="8"/>
  <c r="M46" i="2"/>
  <c r="N46" i="2"/>
  <c r="O46" i="2"/>
  <c r="P46" i="2"/>
  <c r="Q46" i="2"/>
  <c r="R46" i="2"/>
  <c r="S46" i="2"/>
  <c r="T46" i="2"/>
  <c r="U46" i="2"/>
  <c r="V46" i="2"/>
  <c r="W46" i="2"/>
  <c r="X46" i="2"/>
  <c r="Y46" i="2"/>
  <c r="Z46" i="2"/>
  <c r="AA46" i="2"/>
  <c r="AB46" i="2"/>
  <c r="AC46" i="2"/>
  <c r="AD46" i="2"/>
  <c r="AE46" i="2"/>
  <c r="AF46" i="2"/>
  <c r="AG46" i="2"/>
  <c r="AH46" i="2"/>
  <c r="AI46" i="2"/>
  <c r="AJ46" i="2"/>
  <c r="AK46" i="2"/>
  <c r="L46" i="2"/>
  <c r="I46" i="2"/>
  <c r="H46" i="2"/>
  <c r="M32" i="3"/>
  <c r="N32" i="3"/>
  <c r="O32" i="3"/>
  <c r="P32" i="3"/>
  <c r="Q32" i="3"/>
  <c r="R32" i="3"/>
  <c r="S32" i="3"/>
  <c r="T32" i="3"/>
  <c r="U32" i="3"/>
  <c r="V32" i="3"/>
  <c r="W32" i="3"/>
  <c r="X32" i="3"/>
  <c r="Y32" i="3"/>
  <c r="Z32" i="3"/>
  <c r="AA32" i="3"/>
  <c r="AB32" i="3"/>
  <c r="AC32" i="3"/>
  <c r="AD32" i="3"/>
  <c r="AE32" i="3"/>
  <c r="AF32" i="3"/>
  <c r="AG32" i="3"/>
  <c r="AH32" i="3"/>
  <c r="L32" i="3"/>
  <c r="I32" i="3"/>
  <c r="H32" i="3"/>
  <c r="M28" i="4"/>
  <c r="N28" i="4"/>
  <c r="O28" i="4"/>
  <c r="P28" i="4"/>
  <c r="Q28" i="4"/>
  <c r="R28" i="4"/>
  <c r="S28" i="4"/>
  <c r="T28" i="4"/>
  <c r="U28" i="4"/>
  <c r="V28" i="4"/>
  <c r="W28" i="4"/>
  <c r="X28" i="4"/>
  <c r="Y28" i="4"/>
  <c r="Z28" i="4"/>
  <c r="AA28" i="4"/>
  <c r="AB28" i="4"/>
  <c r="AC28" i="4"/>
  <c r="AD28" i="4"/>
  <c r="AE28" i="4"/>
  <c r="AF28" i="4"/>
  <c r="AG28" i="4"/>
  <c r="AH28" i="4"/>
  <c r="AI28" i="4"/>
  <c r="AJ28" i="4"/>
  <c r="AK28" i="4"/>
  <c r="L28" i="4"/>
  <c r="I28" i="4"/>
  <c r="H28" i="4"/>
  <c r="M25" i="5"/>
  <c r="N25" i="5"/>
  <c r="O25" i="5"/>
  <c r="P25" i="5"/>
  <c r="Q25" i="5"/>
  <c r="S25" i="5"/>
  <c r="T25" i="5"/>
  <c r="U25" i="5"/>
  <c r="V25" i="5"/>
  <c r="W25" i="5"/>
  <c r="X25" i="5"/>
  <c r="Y25" i="5"/>
  <c r="Z25" i="5"/>
  <c r="AA25" i="5"/>
  <c r="AB25" i="5"/>
  <c r="AC25" i="5"/>
  <c r="AD25" i="5"/>
  <c r="AE25" i="5"/>
  <c r="AF25" i="5"/>
  <c r="AG25" i="5"/>
  <c r="AH25" i="5"/>
  <c r="AI25" i="5"/>
  <c r="AJ25" i="5"/>
  <c r="AK25" i="5"/>
  <c r="L25" i="5"/>
  <c r="I25" i="5"/>
  <c r="H25" i="5"/>
  <c r="I19" i="6"/>
  <c r="L19" i="6"/>
  <c r="M19" i="6"/>
  <c r="N19" i="6"/>
  <c r="O19" i="6"/>
  <c r="P19" i="6"/>
  <c r="Q19" i="6"/>
  <c r="R19" i="6"/>
  <c r="S19" i="6"/>
  <c r="T19" i="6"/>
  <c r="U19" i="6"/>
  <c r="V19" i="6"/>
  <c r="W19" i="6"/>
  <c r="X19" i="6"/>
  <c r="Y19" i="6"/>
  <c r="Z19" i="6"/>
  <c r="AA19" i="6"/>
  <c r="AB19" i="6"/>
  <c r="AC19" i="6"/>
  <c r="AD19" i="6"/>
  <c r="AE19" i="6"/>
  <c r="AF19" i="6"/>
  <c r="AG19" i="6"/>
  <c r="AH19" i="6"/>
  <c r="AI19" i="6"/>
  <c r="AJ19" i="6"/>
  <c r="AK19" i="6"/>
  <c r="H19" i="6"/>
  <c r="AK26" i="7"/>
  <c r="AJ26" i="7"/>
  <c r="AI26" i="7"/>
  <c r="AH26" i="7"/>
  <c r="AG26" i="7"/>
  <c r="AF26" i="7"/>
  <c r="AE26" i="7"/>
  <c r="AD26" i="7"/>
  <c r="AC26" i="7"/>
  <c r="AB26" i="7"/>
  <c r="AA26" i="7"/>
  <c r="Z26" i="7"/>
  <c r="Y26" i="7"/>
  <c r="X26" i="7"/>
  <c r="W26" i="7"/>
  <c r="V26" i="7"/>
  <c r="U26" i="7"/>
  <c r="T26" i="7"/>
  <c r="H26" i="7"/>
  <c r="I26" i="7"/>
  <c r="L26" i="7"/>
  <c r="M26" i="7"/>
  <c r="N26" i="7"/>
  <c r="O26" i="7"/>
  <c r="P26" i="7"/>
  <c r="Q26" i="7"/>
  <c r="S26" i="7"/>
  <c r="AL32" i="3"/>
  <c r="AH45" i="2"/>
  <c r="AG45" i="2"/>
</calcChain>
</file>

<file path=xl/comments1.xml><?xml version="1.0" encoding="utf-8"?>
<comments xmlns="http://schemas.openxmlformats.org/spreadsheetml/2006/main" xmlns:mc="http://schemas.openxmlformats.org/markup-compatibility/2006" xmlns:xr="http://schemas.microsoft.com/office/spreadsheetml/2014/revision" mc:Ignorable="xr">
  <authors>
    <author>Kirschner, Lorrie</author>
  </authors>
  <commentList>
    <comment ref="M1" authorId="0" shapeId="0" xr:uid="{36193623-D3F6-4DF7-B112-D1E8A131A455}">
      <text>
        <r>
          <rPr>
            <b/>
            <sz val="9"/>
            <color indexed="81"/>
            <rFont val="Tahoma"/>
            <family val="2"/>
          </rPr>
          <t>Kirschner, Lorrie:</t>
        </r>
        <r>
          <rPr>
            <sz val="9"/>
            <color indexed="81"/>
            <rFont val="Tahoma"/>
            <family val="2"/>
          </rPr>
          <t xml:space="preserve">
SOFT COSTS=FEES RELATED TO CONST. OR REHAB + FINANCE FEES AND CHARGES+SYNDICATION RELATED COSTS</t>
        </r>
      </text>
    </comment>
    <comment ref="P1" authorId="0" shapeId="0" xr:uid="{731D1A39-6029-4CBF-8331-21E8B66D3369}">
      <text>
        <r>
          <rPr>
            <b/>
            <sz val="9"/>
            <color indexed="81"/>
            <rFont val="Tahoma"/>
            <family val="2"/>
          </rPr>
          <t>Kirschner, Lorrie:</t>
        </r>
        <r>
          <rPr>
            <sz val="9"/>
            <color indexed="81"/>
            <rFont val="Tahoma"/>
            <family val="2"/>
          </rPr>
          <t xml:space="preserve">
RESERVES= RESERVES + SHORT TERM BONDS
</t>
        </r>
      </text>
    </comment>
    <comment ref="AK1" authorId="0" shapeId="0" xr:uid="{3B1B6575-EFF2-496C-9A3D-746E05CBAB8B}">
      <text>
        <r>
          <rPr>
            <b/>
            <sz val="9"/>
            <color indexed="81"/>
            <rFont val="Tahoma"/>
            <family val="2"/>
          </rPr>
          <t>Kirschner, Lorrie:</t>
        </r>
        <r>
          <rPr>
            <sz val="9"/>
            <color indexed="81"/>
            <rFont val="Tahoma"/>
            <family val="2"/>
          </rPr>
          <t xml:space="preserve">
When 4% tax credit it should include a Bond Fund</t>
        </r>
      </text>
    </comment>
    <comment ref="AL1" authorId="0" shapeId="0" xr:uid="{6E5576C6-0DD2-44E0-BFF3-2F42F1ABC5E6}">
      <text>
        <r>
          <rPr>
            <b/>
            <sz val="9"/>
            <color indexed="81"/>
            <rFont val="Tahoma"/>
            <family val="2"/>
          </rPr>
          <t xml:space="preserve">Kirschner, Lorrie
When 4% tax credit it should include a Bond Fund
</t>
        </r>
      </text>
    </comment>
  </commentList>
</comments>
</file>

<file path=xl/comments10.xml><?xml version="1.0" encoding="utf-8"?>
<comments xmlns="http://schemas.openxmlformats.org/spreadsheetml/2006/main" xmlns:mc="http://schemas.openxmlformats.org/markup-compatibility/2006" xmlns:xr="http://schemas.microsoft.com/office/spreadsheetml/2014/revision" mc:Ignorable="xr">
  <authors>
    <author>Kirschner, Lorrie</author>
  </authors>
  <commentList>
    <comment ref="AE45" authorId="0" shapeId="0" xr:uid="{62EF8B20-D5B4-4CB4-8743-42ABEC4A4D2F}">
      <text>
        <r>
          <rPr>
            <b/>
            <sz val="9"/>
            <color indexed="81"/>
            <rFont val="Tahoma"/>
            <family val="2"/>
          </rPr>
          <t>Kirschner, Lorrie:</t>
        </r>
        <r>
          <rPr>
            <sz val="9"/>
            <color indexed="81"/>
            <rFont val="Tahoma"/>
            <family val="2"/>
          </rPr>
          <t xml:space="preserve">
revised report to include amount 1/24/18
</t>
        </r>
      </text>
    </comment>
  </commentList>
</comments>
</file>

<file path=xl/comments11.xml><?xml version="1.0" encoding="utf-8"?>
<comments xmlns="http://schemas.openxmlformats.org/spreadsheetml/2006/main" xmlns:mc="http://schemas.openxmlformats.org/markup-compatibility/2006" xmlns:xr="http://schemas.microsoft.com/office/spreadsheetml/2014/revision" mc:Ignorable="xr">
  <authors>
    <author>Kirschner, Lorrie</author>
  </authors>
  <commentList>
    <comment ref="T3" authorId="0" shapeId="0" xr:uid="{0B154122-6CB5-4817-BA46-7625A8880125}">
      <text>
        <r>
          <rPr>
            <b/>
            <sz val="9"/>
            <color indexed="81"/>
            <rFont val="Tahoma"/>
            <family val="2"/>
          </rPr>
          <t>Kirschner, Lorrie:</t>
        </r>
        <r>
          <rPr>
            <sz val="9"/>
            <color indexed="81"/>
            <rFont val="Tahoma"/>
            <family val="2"/>
          </rPr>
          <t xml:space="preserve">
includes $22M short term bond not recorded in FY 2015 Data Dictionary 
</t>
        </r>
      </text>
    </comment>
    <comment ref="T4" authorId="0" shapeId="0" xr:uid="{B2321445-3C1F-4DF4-9B71-8C20BA1AB0AE}">
      <text>
        <r>
          <rPr>
            <b/>
            <sz val="9"/>
            <color indexed="81"/>
            <rFont val="Tahoma"/>
            <family val="2"/>
          </rPr>
          <t>Kirschner, Lorrie:</t>
        </r>
        <r>
          <rPr>
            <sz val="9"/>
            <color indexed="81"/>
            <rFont val="Tahoma"/>
            <family val="2"/>
          </rPr>
          <t xml:space="preserve">
CLOSED WITH DHCD' SHORT TERM BOND NOT SHOWN ON FY 2015 REPORT FOR HERO'S</t>
        </r>
      </text>
    </comment>
    <comment ref="T5" authorId="0" shapeId="0" xr:uid="{F034E4B1-AADD-47F1-922D-8C8E44F96BDB}">
      <text>
        <r>
          <rPr>
            <b/>
            <sz val="9"/>
            <color indexed="81"/>
            <rFont val="Tahoma"/>
            <family val="2"/>
          </rPr>
          <t>Kirschner, Lorrie:</t>
        </r>
        <r>
          <rPr>
            <sz val="9"/>
            <color indexed="81"/>
            <rFont val="Tahoma"/>
            <family val="2"/>
          </rPr>
          <t xml:space="preserve">
CLOSED WITH DHCD'S SHORT TERM BOND </t>
        </r>
      </text>
    </comment>
    <comment ref="AG28" authorId="0" shapeId="0" xr:uid="{90E99024-CE0B-4607-96A7-3FDDCCFF8E77}">
      <text>
        <r>
          <rPr>
            <b/>
            <sz val="9"/>
            <color indexed="81"/>
            <rFont val="Tahoma"/>
            <family val="2"/>
          </rPr>
          <t>Kirschner, Lorrie:</t>
        </r>
        <r>
          <rPr>
            <sz val="9"/>
            <color indexed="81"/>
            <rFont val="Tahoma"/>
            <family val="2"/>
          </rPr>
          <t xml:space="preserve">
moved from 4% to 9% LIHTC-C 1/24/18</t>
        </r>
      </text>
    </comment>
    <comment ref="AG29" authorId="0" shapeId="0" xr:uid="{5A4A24F0-C118-4FB0-B9D5-4C858925268F}">
      <text>
        <r>
          <rPr>
            <b/>
            <sz val="9"/>
            <color indexed="81"/>
            <rFont val="Tahoma"/>
            <family val="2"/>
          </rPr>
          <t>Kirschner, Lorrie:</t>
        </r>
        <r>
          <rPr>
            <sz val="9"/>
            <color indexed="81"/>
            <rFont val="Tahoma"/>
            <family val="2"/>
          </rPr>
          <t xml:space="preserve">
moved from 4% to 9% LIHTC-C 1/24/18</t>
        </r>
      </text>
    </comment>
    <comment ref="AG30" authorId="0" shapeId="0" xr:uid="{4E4758F5-B81E-4A98-9C79-FFFFBC2AC577}">
      <text>
        <r>
          <rPr>
            <b/>
            <sz val="9"/>
            <color indexed="81"/>
            <rFont val="Tahoma"/>
            <family val="2"/>
          </rPr>
          <t>Kirschner, Lorrie:</t>
        </r>
        <r>
          <rPr>
            <sz val="9"/>
            <color indexed="81"/>
            <rFont val="Tahoma"/>
            <family val="2"/>
          </rPr>
          <t xml:space="preserve">
moved from 4% to 9% LIHTC-C 1/24/18</t>
        </r>
      </text>
    </comment>
    <comment ref="T31" authorId="0" shapeId="0" xr:uid="{59BC0155-557E-4759-A0B0-A1669C04AB75}">
      <text>
        <r>
          <rPr>
            <b/>
            <sz val="9"/>
            <color indexed="81"/>
            <rFont val="Tahoma"/>
            <family val="2"/>
          </rPr>
          <t>Kirschner, Lorrie:</t>
        </r>
        <r>
          <rPr>
            <sz val="9"/>
            <color indexed="81"/>
            <rFont val="Tahoma"/>
            <family val="2"/>
          </rPr>
          <t xml:space="preserve">
closed with using DHCD's Bond funds. Closed with 4% NC tax credit- 1/24/18</t>
        </r>
      </text>
    </comment>
    <comment ref="AE31" authorId="0" shapeId="0" xr:uid="{E71407B1-1DFE-48DA-AB34-86BB2A79F2F7}">
      <text>
        <r>
          <rPr>
            <b/>
            <sz val="9"/>
            <color indexed="81"/>
            <rFont val="Tahoma"/>
            <family val="2"/>
          </rPr>
          <t>Kirschner, Lorrie:</t>
        </r>
        <r>
          <rPr>
            <sz val="9"/>
            <color indexed="81"/>
            <rFont val="Tahoma"/>
            <family val="2"/>
          </rPr>
          <t xml:space="preserve">
CLOSED WITHOUT DHCD'S MBP-TE BOND</t>
        </r>
      </text>
    </comment>
  </commentList>
</comments>
</file>

<file path=xl/comments12.xml><?xml version="1.0" encoding="utf-8"?>
<comments xmlns="http://schemas.openxmlformats.org/spreadsheetml/2006/main" xmlns:mc="http://schemas.openxmlformats.org/markup-compatibility/2006" xmlns:xr="http://schemas.microsoft.com/office/spreadsheetml/2014/revision" mc:Ignorable="xr">
  <authors>
    <author>Kirschner, Lorrie</author>
  </authors>
  <commentList>
    <comment ref="AE22" authorId="0" shapeId="0" xr:uid="{532DE2BC-E633-42BA-A183-22E55BC7B551}">
      <text>
        <r>
          <rPr>
            <b/>
            <sz val="9"/>
            <color indexed="81"/>
            <rFont val="Tahoma"/>
            <family val="2"/>
          </rPr>
          <t>Kirschner, Lorrie:</t>
        </r>
        <r>
          <rPr>
            <sz val="9"/>
            <color indexed="81"/>
            <rFont val="Tahoma"/>
            <family val="2"/>
          </rPr>
          <t xml:space="preserve">
1/19/18- changed TAX CREDIT TO 4% TO MATCH MIS
</t>
        </r>
      </text>
    </comment>
    <comment ref="AF22" authorId="0" shapeId="0" xr:uid="{892EB4CD-1DBB-42E3-A6BB-5050168609AF}">
      <text>
        <r>
          <rPr>
            <b/>
            <sz val="9"/>
            <color indexed="81"/>
            <rFont val="Tahoma"/>
            <family val="2"/>
          </rPr>
          <t>Kirschner, Lorrie:</t>
        </r>
        <r>
          <rPr>
            <sz val="9"/>
            <color indexed="81"/>
            <rFont val="Tahoma"/>
            <family val="2"/>
          </rPr>
          <t xml:space="preserve">
1/19/18- changed TAX CREDIT TO 4% TO MATCH MIS
</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Kirschner, Lorrie</author>
  </authors>
  <commentList>
    <comment ref="M1" authorId="0" shapeId="0" xr:uid="{A52E0E68-3C85-459E-9A98-E5B86898FCCC}">
      <text>
        <r>
          <rPr>
            <b/>
            <sz val="9"/>
            <color indexed="81"/>
            <rFont val="Tahoma"/>
            <family val="2"/>
          </rPr>
          <t>Kirschner, Lorrie:</t>
        </r>
        <r>
          <rPr>
            <sz val="9"/>
            <color indexed="81"/>
            <rFont val="Tahoma"/>
            <family val="2"/>
          </rPr>
          <t xml:space="preserve">
SOFT COSTS=FEES RELATED TO CONST. OR REHAB + FINANCE FEES AND CHARGES+SYNDICATION RELATED COSTS</t>
        </r>
      </text>
    </comment>
    <comment ref="P1" authorId="0" shapeId="0" xr:uid="{CA427491-C4AA-4DA9-9B18-597199A7CDCA}">
      <text>
        <r>
          <rPr>
            <b/>
            <sz val="9"/>
            <color indexed="81"/>
            <rFont val="Tahoma"/>
            <family val="2"/>
          </rPr>
          <t>Kirschner, Lorrie:</t>
        </r>
        <r>
          <rPr>
            <sz val="9"/>
            <color indexed="81"/>
            <rFont val="Tahoma"/>
            <family val="2"/>
          </rPr>
          <t xml:space="preserve">
RESERVES= RESERVES + SHORT TERM BONDS
</t>
        </r>
      </text>
    </comment>
    <comment ref="AK1" authorId="0" shapeId="0" xr:uid="{6706A411-6F5F-4D8C-868D-C67AB28DBB81}">
      <text>
        <r>
          <rPr>
            <b/>
            <sz val="9"/>
            <color indexed="81"/>
            <rFont val="Tahoma"/>
            <family val="2"/>
          </rPr>
          <t>Kirschner, Lorrie:</t>
        </r>
        <r>
          <rPr>
            <sz val="9"/>
            <color indexed="81"/>
            <rFont val="Tahoma"/>
            <family val="2"/>
          </rPr>
          <t xml:space="preserve">
When 4% tax credit it should include a Bond Fund</t>
        </r>
      </text>
    </comment>
    <comment ref="AL1" authorId="0" shapeId="0" xr:uid="{185F944A-B8FD-4A27-88C4-D7AD517F55D6}">
      <text>
        <r>
          <rPr>
            <b/>
            <sz val="9"/>
            <color indexed="81"/>
            <rFont val="Tahoma"/>
            <family val="2"/>
          </rPr>
          <t xml:space="preserve">Kirschner, Lorrie
When 4% tax credit it should include a Bond Fund
</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Kirschner, Lorrie</author>
  </authors>
  <commentList>
    <comment ref="M1" authorId="0" shapeId="0" xr:uid="{694EDCEE-EA48-48F4-9A96-012473C1ED96}">
      <text>
        <r>
          <rPr>
            <b/>
            <sz val="9"/>
            <color indexed="81"/>
            <rFont val="Tahoma"/>
            <family val="2"/>
          </rPr>
          <t>Kirschner, Lorrie:</t>
        </r>
        <r>
          <rPr>
            <sz val="9"/>
            <color indexed="81"/>
            <rFont val="Tahoma"/>
            <family val="2"/>
          </rPr>
          <t xml:space="preserve">
SOFT COSTS=FEES RELATED TO CONST. OR REHAB + FINANCE FEES AND CHARGES+SYNDICATION RELATED COSTS</t>
        </r>
      </text>
    </comment>
    <comment ref="P1" authorId="0" shapeId="0" xr:uid="{AC66266B-0980-4354-9062-688D779CD273}">
      <text>
        <r>
          <rPr>
            <b/>
            <sz val="9"/>
            <color indexed="81"/>
            <rFont val="Tahoma"/>
            <family val="2"/>
          </rPr>
          <t>Kirschner, Lorrie:</t>
        </r>
        <r>
          <rPr>
            <sz val="9"/>
            <color indexed="81"/>
            <rFont val="Tahoma"/>
            <family val="2"/>
          </rPr>
          <t xml:space="preserve">
RESERVES= RESERVES + SHORT TERM BONDS
</t>
        </r>
      </text>
    </comment>
    <comment ref="AK1" authorId="0" shapeId="0" xr:uid="{C1B9A8E9-5531-4DB2-9889-B756C1214368}">
      <text>
        <r>
          <rPr>
            <b/>
            <sz val="9"/>
            <color indexed="81"/>
            <rFont val="Tahoma"/>
            <family val="2"/>
          </rPr>
          <t>Kirschner, Lorrie:</t>
        </r>
        <r>
          <rPr>
            <sz val="9"/>
            <color indexed="81"/>
            <rFont val="Tahoma"/>
            <family val="2"/>
          </rPr>
          <t xml:space="preserve">
When 4% tax credit it should include a Bond Fund</t>
        </r>
      </text>
    </comment>
    <comment ref="AL1" authorId="0" shapeId="0" xr:uid="{C948FB1F-321A-4481-A990-976E799B5D00}">
      <text>
        <r>
          <rPr>
            <b/>
            <sz val="9"/>
            <color indexed="81"/>
            <rFont val="Tahoma"/>
            <family val="2"/>
          </rPr>
          <t xml:space="preserve">Kirschner, Lorrie
When 4% tax credit it should include a Bond Fund
</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Kirschner, Lorrie</author>
  </authors>
  <commentList>
    <comment ref="M1" authorId="0" shapeId="0" xr:uid="{A9450ABF-2DC8-41ED-9252-2FD9DE499BCB}">
      <text>
        <r>
          <rPr>
            <b/>
            <sz val="9"/>
            <color indexed="81"/>
            <rFont val="Tahoma"/>
            <family val="2"/>
          </rPr>
          <t>Kirschner, Lorrie:</t>
        </r>
        <r>
          <rPr>
            <sz val="9"/>
            <color indexed="81"/>
            <rFont val="Tahoma"/>
            <family val="2"/>
          </rPr>
          <t xml:space="preserve">
SOFT COSTS=FEES RELATED TO CONST. OR REHAB + FINANCE FEES AND CHARGES+SYNDICATION RELATED COSTS</t>
        </r>
      </text>
    </comment>
    <comment ref="P1" authorId="0" shapeId="0" xr:uid="{2E9B1238-DC57-416E-A7FA-1EE1E1AF145F}">
      <text>
        <r>
          <rPr>
            <b/>
            <sz val="9"/>
            <color indexed="81"/>
            <rFont val="Tahoma"/>
            <family val="2"/>
          </rPr>
          <t>Kirschner, Lorrie:</t>
        </r>
        <r>
          <rPr>
            <sz val="9"/>
            <color indexed="81"/>
            <rFont val="Tahoma"/>
            <family val="2"/>
          </rPr>
          <t xml:space="preserve">
RESERVES= RESERVES + SHORT TERM BONDS
</t>
        </r>
      </text>
    </comment>
    <comment ref="AK1" authorId="0" shapeId="0" xr:uid="{5E98EDF7-B249-496F-B1A7-563856DEE8F2}">
      <text>
        <r>
          <rPr>
            <b/>
            <sz val="9"/>
            <color indexed="81"/>
            <rFont val="Tahoma"/>
            <family val="2"/>
          </rPr>
          <t>Kirschner, Lorrie:</t>
        </r>
        <r>
          <rPr>
            <sz val="9"/>
            <color indexed="81"/>
            <rFont val="Tahoma"/>
            <family val="2"/>
          </rPr>
          <t xml:space="preserve">
When 4% tax credit it should include a Bond Fund</t>
        </r>
      </text>
    </comment>
    <comment ref="AL1" authorId="0" shapeId="0" xr:uid="{0F36B334-69E7-4E4D-8B05-FA66B9408893}">
      <text>
        <r>
          <rPr>
            <b/>
            <sz val="9"/>
            <color indexed="81"/>
            <rFont val="Tahoma"/>
            <family val="2"/>
          </rPr>
          <t xml:space="preserve">Kirschner, Lorrie
When 4% tax credit it should include a Bond Fund
</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Kirschner, Lorrie</author>
  </authors>
  <commentList>
    <comment ref="M1" authorId="0" shapeId="0" xr:uid="{D4DFAB71-A502-4714-88A9-293B7E64BFF9}">
      <text>
        <r>
          <rPr>
            <b/>
            <sz val="9"/>
            <color indexed="81"/>
            <rFont val="Tahoma"/>
            <family val="2"/>
          </rPr>
          <t>Kirschner, Lorrie:</t>
        </r>
        <r>
          <rPr>
            <sz val="9"/>
            <color indexed="81"/>
            <rFont val="Tahoma"/>
            <family val="2"/>
          </rPr>
          <t xml:space="preserve">
SOFT COSTS=FEES RELATED TO CONST. OR REHAB + FINANCE FEES AND CHARGES+SYNDICATION RELATED COSTS</t>
        </r>
      </text>
    </comment>
    <comment ref="P1" authorId="0" shapeId="0" xr:uid="{908EB563-F8A8-4E36-A055-3EDE4449B5CD}">
      <text>
        <r>
          <rPr>
            <b/>
            <sz val="9"/>
            <color indexed="81"/>
            <rFont val="Tahoma"/>
            <family val="2"/>
          </rPr>
          <t>Kirschner, Lorrie:</t>
        </r>
        <r>
          <rPr>
            <sz val="9"/>
            <color indexed="81"/>
            <rFont val="Tahoma"/>
            <family val="2"/>
          </rPr>
          <t xml:space="preserve">
RESERVES= RESERVES + SHORT TERM BONDS
</t>
        </r>
      </text>
    </comment>
    <comment ref="AK1" authorId="0" shapeId="0" xr:uid="{7739596F-C2F2-4354-B416-4D269038E9B6}">
      <text>
        <r>
          <rPr>
            <b/>
            <sz val="9"/>
            <color indexed="81"/>
            <rFont val="Tahoma"/>
            <family val="2"/>
          </rPr>
          <t>Kirschner, Lorrie:</t>
        </r>
        <r>
          <rPr>
            <sz val="9"/>
            <color indexed="81"/>
            <rFont val="Tahoma"/>
            <family val="2"/>
          </rPr>
          <t xml:space="preserve">
When 4% tax credit it should include a Bond Fund</t>
        </r>
      </text>
    </comment>
    <comment ref="AL1" authorId="0" shapeId="0" xr:uid="{4D7FF320-0DEC-4166-B8C9-D087E2999728}">
      <text>
        <r>
          <rPr>
            <b/>
            <sz val="9"/>
            <color indexed="81"/>
            <rFont val="Tahoma"/>
            <family val="2"/>
          </rPr>
          <t xml:space="preserve">Kirschner, Lorrie
When 4% tax credit it should include a Bond Fund
</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Kirschner, Lorrie</author>
  </authors>
  <commentList>
    <comment ref="M1" authorId="0" shapeId="0" xr:uid="{B0936523-D30A-448C-A2E2-024ABEC4F9DA}">
      <text>
        <r>
          <rPr>
            <b/>
            <sz val="9"/>
            <color indexed="81"/>
            <rFont val="Tahoma"/>
            <family val="2"/>
          </rPr>
          <t>Kirschner, Lorrie:</t>
        </r>
        <r>
          <rPr>
            <sz val="9"/>
            <color indexed="81"/>
            <rFont val="Tahoma"/>
            <family val="2"/>
          </rPr>
          <t xml:space="preserve">
SOFT COSTS=FEES RELATED TO CONST. OR REHAB + FINANCE FEES AND CHARGES+SYNDICATION RELATED COSTS</t>
        </r>
      </text>
    </comment>
    <comment ref="P1" authorId="0" shapeId="0" xr:uid="{A5F62020-6268-46E7-9925-E5C5E7D30ED6}">
      <text>
        <r>
          <rPr>
            <b/>
            <sz val="9"/>
            <color indexed="81"/>
            <rFont val="Tahoma"/>
            <family val="2"/>
          </rPr>
          <t>Kirschner, Lorrie:</t>
        </r>
        <r>
          <rPr>
            <sz val="9"/>
            <color indexed="81"/>
            <rFont val="Tahoma"/>
            <family val="2"/>
          </rPr>
          <t xml:space="preserve">
RESERVES= RESERVES + SHORT TERM BONDS
</t>
        </r>
      </text>
    </comment>
    <comment ref="AK1" authorId="0" shapeId="0" xr:uid="{E64BC7AA-0992-44F5-8C48-EC37ACF2D0A2}">
      <text>
        <r>
          <rPr>
            <b/>
            <sz val="9"/>
            <color indexed="81"/>
            <rFont val="Tahoma"/>
            <family val="2"/>
          </rPr>
          <t>Kirschner, Lorrie:</t>
        </r>
        <r>
          <rPr>
            <sz val="9"/>
            <color indexed="81"/>
            <rFont val="Tahoma"/>
            <family val="2"/>
          </rPr>
          <t xml:space="preserve">
When 4% tax credit it should include a Bond Fund</t>
        </r>
      </text>
    </comment>
    <comment ref="AL1" authorId="0" shapeId="0" xr:uid="{58CA41F8-A7DA-4F3A-A91A-A6882AC0EF80}">
      <text>
        <r>
          <rPr>
            <b/>
            <sz val="9"/>
            <color indexed="81"/>
            <rFont val="Tahoma"/>
            <family val="2"/>
          </rPr>
          <t xml:space="preserve">Kirschner, Lorrie
When 4% tax credit it should include a Bond Fund
</t>
        </r>
      </text>
    </comment>
  </commentList>
</comments>
</file>

<file path=xl/comments7.xml><?xml version="1.0" encoding="utf-8"?>
<comments xmlns="http://schemas.openxmlformats.org/spreadsheetml/2006/main" xmlns:mc="http://schemas.openxmlformats.org/markup-compatibility/2006" xmlns:xr="http://schemas.microsoft.com/office/spreadsheetml/2014/revision" mc:Ignorable="xr">
  <authors>
    <author>Kirschner, Lorrie</author>
  </authors>
  <commentList>
    <comment ref="M1" authorId="0" shapeId="0" xr:uid="{BFF16115-09E3-4D3C-9EA0-6DF544BA3D6A}">
      <text>
        <r>
          <rPr>
            <b/>
            <sz val="9"/>
            <color indexed="81"/>
            <rFont val="Tahoma"/>
            <family val="2"/>
          </rPr>
          <t>Kirschner, Lorrie:</t>
        </r>
        <r>
          <rPr>
            <sz val="9"/>
            <color indexed="81"/>
            <rFont val="Tahoma"/>
            <family val="2"/>
          </rPr>
          <t xml:space="preserve">
SOFT COSTS=FEES RELATED TO CONST. OR REHAB + FINANCE FEES AND CHARGES+SYNDICATION RELATED COSTS</t>
        </r>
      </text>
    </comment>
    <comment ref="P1" authorId="0" shapeId="0" xr:uid="{3BE7DFB6-D080-4A74-96ED-6E92E2462193}">
      <text>
        <r>
          <rPr>
            <b/>
            <sz val="9"/>
            <color indexed="81"/>
            <rFont val="Tahoma"/>
            <family val="2"/>
          </rPr>
          <t>Kirschner, Lorrie:</t>
        </r>
        <r>
          <rPr>
            <sz val="9"/>
            <color indexed="81"/>
            <rFont val="Tahoma"/>
            <family val="2"/>
          </rPr>
          <t xml:space="preserve">
RESERVES= RESERVES + SHORT TERM BONDS
</t>
        </r>
      </text>
    </comment>
    <comment ref="AK1" authorId="0" shapeId="0" xr:uid="{CA7C2F4B-16AB-4044-A218-642251853FF0}">
      <text>
        <r>
          <rPr>
            <b/>
            <sz val="9"/>
            <color indexed="81"/>
            <rFont val="Tahoma"/>
            <family val="2"/>
          </rPr>
          <t>Kirschner, Lorrie:</t>
        </r>
        <r>
          <rPr>
            <sz val="9"/>
            <color indexed="81"/>
            <rFont val="Tahoma"/>
            <family val="2"/>
          </rPr>
          <t xml:space="preserve">
When 4% tax credit it should include a Bond Fund</t>
        </r>
      </text>
    </comment>
    <comment ref="AL1" authorId="0" shapeId="0" xr:uid="{C6CED85B-2555-4C2B-A0A9-D4C8AFF4B80C}">
      <text>
        <r>
          <rPr>
            <b/>
            <sz val="9"/>
            <color indexed="81"/>
            <rFont val="Tahoma"/>
            <family val="2"/>
          </rPr>
          <t xml:space="preserve">Kirschner, Lorrie
When 4% tax credit it should include a Bond Fund
</t>
        </r>
      </text>
    </comment>
  </commentList>
</comments>
</file>

<file path=xl/comments8.xml><?xml version="1.0" encoding="utf-8"?>
<comments xmlns="http://schemas.openxmlformats.org/spreadsheetml/2006/main" xmlns:mc="http://schemas.openxmlformats.org/markup-compatibility/2006" xmlns:xr="http://schemas.microsoft.com/office/spreadsheetml/2014/revision" mc:Ignorable="xr">
  <authors>
    <author>Kirschner, Lorrie</author>
  </authors>
  <commentList>
    <comment ref="M1" authorId="0" shapeId="0" xr:uid="{531ADE6D-706A-4C93-A45F-C9888A2C8813}">
      <text>
        <r>
          <rPr>
            <b/>
            <sz val="9"/>
            <color indexed="81"/>
            <rFont val="Tahoma"/>
            <family val="2"/>
          </rPr>
          <t>Kirschner, Lorrie:</t>
        </r>
        <r>
          <rPr>
            <sz val="9"/>
            <color indexed="81"/>
            <rFont val="Tahoma"/>
            <family val="2"/>
          </rPr>
          <t xml:space="preserve">
SOFT COSTS=FEES RELATED TO CONST. OR REHAB + FINANCE FEES AND CHARGES+SYNDICATION RELATED COSTS</t>
        </r>
      </text>
    </comment>
    <comment ref="P1" authorId="0" shapeId="0" xr:uid="{516B2300-C2E1-495F-A3EC-FC70E24D4E66}">
      <text>
        <r>
          <rPr>
            <b/>
            <sz val="9"/>
            <color indexed="81"/>
            <rFont val="Tahoma"/>
            <family val="2"/>
          </rPr>
          <t>Kirschner, Lorrie:</t>
        </r>
        <r>
          <rPr>
            <sz val="9"/>
            <color indexed="81"/>
            <rFont val="Tahoma"/>
            <family val="2"/>
          </rPr>
          <t xml:space="preserve">
RESERVES= RESERVES + SHORT TERM BONDS
</t>
        </r>
      </text>
    </comment>
    <comment ref="AK1" authorId="0" shapeId="0" xr:uid="{8D701FCF-7DBC-4E79-BE5F-F9A6E60303D0}">
      <text>
        <r>
          <rPr>
            <b/>
            <sz val="9"/>
            <color indexed="81"/>
            <rFont val="Tahoma"/>
            <family val="2"/>
          </rPr>
          <t>Kirschner, Lorrie:</t>
        </r>
        <r>
          <rPr>
            <sz val="9"/>
            <color indexed="81"/>
            <rFont val="Tahoma"/>
            <family val="2"/>
          </rPr>
          <t xml:space="preserve">
When 4% tax credit it should include a Bond Fund</t>
        </r>
      </text>
    </comment>
    <comment ref="AL1" authorId="0" shapeId="0" xr:uid="{11E87C8C-1A50-4558-92DB-84A28C6F81B2}">
      <text>
        <r>
          <rPr>
            <b/>
            <sz val="9"/>
            <color indexed="81"/>
            <rFont val="Tahoma"/>
            <family val="2"/>
          </rPr>
          <t xml:space="preserve">Kirschner, Lorrie
When 4% tax credit it should include a Bond Fund
</t>
        </r>
      </text>
    </comment>
  </commentList>
</comments>
</file>

<file path=xl/comments9.xml><?xml version="1.0" encoding="utf-8"?>
<comments xmlns="http://schemas.openxmlformats.org/spreadsheetml/2006/main" xmlns:mc="http://schemas.openxmlformats.org/markup-compatibility/2006" xmlns:xr="http://schemas.microsoft.com/office/spreadsheetml/2014/revision" mc:Ignorable="xr">
  <authors>
    <author>Kirschner, Lorrie</author>
  </authors>
  <commentList>
    <comment ref="M1" authorId="0" shapeId="0" xr:uid="{A5F75891-B034-46E5-9AA8-80A169A00306}">
      <text>
        <r>
          <rPr>
            <b/>
            <sz val="9"/>
            <color indexed="81"/>
            <rFont val="Tahoma"/>
            <family val="2"/>
          </rPr>
          <t>Kirschner, Lorrie:</t>
        </r>
        <r>
          <rPr>
            <sz val="9"/>
            <color indexed="81"/>
            <rFont val="Tahoma"/>
            <family val="2"/>
          </rPr>
          <t xml:space="preserve">
SOFT COSTS=FEES RELATED TO CONST. OR REHAB + FINANCE FEES AND CHARGES+SYNDICATION RELATED COSTS</t>
        </r>
      </text>
    </comment>
    <comment ref="P1" authorId="0" shapeId="0" xr:uid="{7648155F-2DAC-4861-86CF-232B296D326C}">
      <text>
        <r>
          <rPr>
            <b/>
            <sz val="9"/>
            <color indexed="81"/>
            <rFont val="Tahoma"/>
            <family val="2"/>
          </rPr>
          <t>Kirschner, Lorrie:</t>
        </r>
        <r>
          <rPr>
            <sz val="9"/>
            <color indexed="81"/>
            <rFont val="Tahoma"/>
            <family val="2"/>
          </rPr>
          <t xml:space="preserve">
RESERVES= RESERVES + SHORT TERM BONDS
</t>
        </r>
      </text>
    </comment>
    <comment ref="AJ1" authorId="0" shapeId="0" xr:uid="{5AAD504A-16D1-4B70-9E61-FEA564B7C717}">
      <text>
        <r>
          <rPr>
            <b/>
            <sz val="9"/>
            <color indexed="81"/>
            <rFont val="Tahoma"/>
            <family val="2"/>
          </rPr>
          <t>Kirschner, Lorrie:</t>
        </r>
        <r>
          <rPr>
            <sz val="9"/>
            <color indexed="81"/>
            <rFont val="Tahoma"/>
            <family val="2"/>
          </rPr>
          <t xml:space="preserve">
When 4% tax credit it should include a Bond Fund</t>
        </r>
      </text>
    </comment>
    <comment ref="AK1" authorId="0" shapeId="0" xr:uid="{4226CA68-BC20-4A71-8E85-7CA37EDDB63F}">
      <text>
        <r>
          <rPr>
            <b/>
            <sz val="9"/>
            <color indexed="81"/>
            <rFont val="Tahoma"/>
            <family val="2"/>
          </rPr>
          <t xml:space="preserve">Kirschner, Lorrie
When 4% tax credit it should include a Bond Fund
</t>
        </r>
      </text>
    </comment>
  </commentList>
</comments>
</file>

<file path=xl/sharedStrings.xml><?xml version="1.0" encoding="utf-8"?>
<sst xmlns="http://schemas.openxmlformats.org/spreadsheetml/2006/main" count="5625" uniqueCount="1741">
  <si>
    <t>Multifamily Construction Reporting Field</t>
  </si>
  <si>
    <t>MFR/Strategic Planning Field</t>
  </si>
  <si>
    <t>Mandatory?</t>
  </si>
  <si>
    <t>Strategic Plan?</t>
  </si>
  <si>
    <t>MFR</t>
  </si>
  <si>
    <t>ODI</t>
  </si>
  <si>
    <t xml:space="preserve">Annual Report </t>
  </si>
  <si>
    <t>Economic Impact</t>
  </si>
  <si>
    <t>Maps</t>
  </si>
  <si>
    <t>Other? (Ad hoc)</t>
  </si>
  <si>
    <t>Frequency Data is Updated</t>
  </si>
  <si>
    <t>Time-Frame?</t>
  </si>
  <si>
    <t>ProjectID/ApplicationID</t>
  </si>
  <si>
    <t xml:space="preserve">The unique identifier of the project in the database </t>
  </si>
  <si>
    <t>YES</t>
  </si>
  <si>
    <t>Monthly</t>
  </si>
  <si>
    <t>SFY</t>
  </si>
  <si>
    <t>X Coordinates</t>
  </si>
  <si>
    <t>Y Coordinates</t>
  </si>
  <si>
    <t>Project Address</t>
  </si>
  <si>
    <t>Address of Project</t>
  </si>
  <si>
    <t>Project City</t>
  </si>
  <si>
    <t>Project Zip</t>
  </si>
  <si>
    <t>Project County</t>
  </si>
  <si>
    <t>Units</t>
  </si>
  <si>
    <t>Total Number of Units produced (Low Income, Market Rate, Nonresidentital)</t>
  </si>
  <si>
    <t>Total Units (Low Income, Market Rate,Nonresidential)</t>
  </si>
  <si>
    <t>Total Production &amp; Preservation Units</t>
  </si>
  <si>
    <t>DisUnits</t>
  </si>
  <si>
    <t>Total Number of Disabled Housing Units</t>
  </si>
  <si>
    <t xml:space="preserve">Total Housing for ppl w/Disabilities </t>
  </si>
  <si>
    <t>Closing Date</t>
  </si>
  <si>
    <t>Initial Closing Date of Project</t>
  </si>
  <si>
    <t>ProjectType</t>
  </si>
  <si>
    <t>Type of Project (Acquisition of Existing Building, Rehab, New Construction, Refinance)</t>
  </si>
  <si>
    <t>Type of Project</t>
  </si>
  <si>
    <t>Produce New Units &amp; Preserve Exisitng Units</t>
  </si>
  <si>
    <t>AcquisitionCost</t>
  </si>
  <si>
    <t>Total Acquistion Costs</t>
  </si>
  <si>
    <t>Total Acqisition Cost</t>
  </si>
  <si>
    <t>ConstructionCost</t>
  </si>
  <si>
    <t>Total Construction Costs</t>
  </si>
  <si>
    <t>Total Construction Cost</t>
  </si>
  <si>
    <t>SoftCost</t>
  </si>
  <si>
    <t>Total Soft Costs</t>
  </si>
  <si>
    <t>DeveloperFees</t>
  </si>
  <si>
    <t>Total Developer Fees</t>
  </si>
  <si>
    <t>Reserves</t>
  </si>
  <si>
    <t>Total Guarantees and Reserves</t>
  </si>
  <si>
    <t>Guarantees and Reserves</t>
  </si>
  <si>
    <t>Total Project Costs</t>
  </si>
  <si>
    <t>Total Project Expenses</t>
  </si>
  <si>
    <t>OccupancyType</t>
  </si>
  <si>
    <t>Type of Occupancy (Families, Elderly, Commercial, Special Needs)</t>
  </si>
  <si>
    <t>Type of Occupancy</t>
  </si>
  <si>
    <t>UsesTotal</t>
  </si>
  <si>
    <t>Total uses of funds</t>
  </si>
  <si>
    <t>Total Use of Funds</t>
  </si>
  <si>
    <t>Bond Funds</t>
  </si>
  <si>
    <t>Total Bond Funds</t>
  </si>
  <si>
    <t>Revenue Bond Funds</t>
  </si>
  <si>
    <t xml:space="preserve">Tax Credits </t>
  </si>
  <si>
    <t>Total Tax Credits Awarded</t>
  </si>
  <si>
    <t>State Funds</t>
  </si>
  <si>
    <t>Total State Funds</t>
  </si>
  <si>
    <t>MF State Funds and other funds</t>
  </si>
  <si>
    <t>Federal Funds</t>
  </si>
  <si>
    <t>Total Federal Funds</t>
  </si>
  <si>
    <t>LeveragedFunds</t>
  </si>
  <si>
    <t>Total Leveraged Funds</t>
  </si>
  <si>
    <t>Non DHCD loans</t>
  </si>
  <si>
    <t xml:space="preserve">TotalCost AllFunds </t>
  </si>
  <si>
    <t>Total Cost of All Funds</t>
  </si>
  <si>
    <t>Fed HOME</t>
  </si>
  <si>
    <t>Federal HOME Amount</t>
  </si>
  <si>
    <t>Rental Housing Program Amount</t>
  </si>
  <si>
    <t>RHW</t>
  </si>
  <si>
    <t>Total Rental Housing Works Amount</t>
  </si>
  <si>
    <t>PRHP</t>
  </si>
  <si>
    <t xml:space="preserve">Partnership Rental Housing Program Amount </t>
  </si>
  <si>
    <t>THG/FAF</t>
  </si>
  <si>
    <t>Transistional Housing Grant Amount</t>
  </si>
  <si>
    <t>4%TaxCredit</t>
  </si>
  <si>
    <t>4%TaxCreditRU</t>
  </si>
  <si>
    <t>9%TaxCredit</t>
  </si>
  <si>
    <t>9%TaxCreditRU</t>
  </si>
  <si>
    <t>TotalTaxCreditRU</t>
  </si>
  <si>
    <t>LeveragedCapital</t>
  </si>
  <si>
    <t>Calculation 20+21+23+24</t>
  </si>
  <si>
    <t>TotalProjectCost</t>
  </si>
  <si>
    <t>Definition</t>
  </si>
  <si>
    <t>Leveraged Capital</t>
  </si>
  <si>
    <t>Total TaxCredit RU</t>
  </si>
  <si>
    <t>9% Tax CreditRU</t>
  </si>
  <si>
    <t>9% Tax Credit</t>
  </si>
  <si>
    <t>4% Tax Credit RU</t>
  </si>
  <si>
    <t>4% Tax Credit</t>
  </si>
  <si>
    <t>Project Core</t>
  </si>
  <si>
    <t>Project Involved in Project Core? (Yes/No)</t>
  </si>
  <si>
    <t>Project Core (Yes/No)</t>
  </si>
  <si>
    <t>10 N. Liberty Street</t>
  </si>
  <si>
    <t>Cumberland</t>
  </si>
  <si>
    <t>21501</t>
  </si>
  <si>
    <t>124 W. Franklin Street</t>
  </si>
  <si>
    <t>Baltimore</t>
  </si>
  <si>
    <t>21201</t>
  </si>
  <si>
    <t>46021 Radford Lane</t>
  </si>
  <si>
    <t>Lexington Park</t>
  </si>
  <si>
    <t>20653</t>
  </si>
  <si>
    <t>101 Routzhan Lane</t>
  </si>
  <si>
    <t>Federalsburg</t>
  </si>
  <si>
    <t>21632</t>
  </si>
  <si>
    <t>6617 Atwood Street</t>
  </si>
  <si>
    <t>District Heights</t>
  </si>
  <si>
    <t>20747</t>
  </si>
  <si>
    <t>1700 Greenmount Avenue</t>
  </si>
  <si>
    <t>21202</t>
  </si>
  <si>
    <t>5673 Furnace Avenue</t>
  </si>
  <si>
    <t>Elkridge</t>
  </si>
  <si>
    <t>29339 Naylor Mill Road</t>
  </si>
  <si>
    <t>Salisbury</t>
  </si>
  <si>
    <t>3600 Franklin Street</t>
  </si>
  <si>
    <t>3800-3810 Fallstaff Road</t>
  </si>
  <si>
    <t>4900 Windsor Mill Road</t>
  </si>
  <si>
    <t>3800 West Belvidere Avenue</t>
  </si>
  <si>
    <t>717 Druid Park Lake Drive</t>
  </si>
  <si>
    <t>1010 W. Baltimore Street</t>
  </si>
  <si>
    <t>1209 N. Rose Street</t>
  </si>
  <si>
    <t>4200 58th Street</t>
  </si>
  <si>
    <t>Bladensburg</t>
  </si>
  <si>
    <t>1601 E. Preston Street</t>
  </si>
  <si>
    <t>123 W. 29th Street</t>
  </si>
  <si>
    <t>305 E. Joppa Rd.</t>
  </si>
  <si>
    <t>401 East 25th Street</t>
  </si>
  <si>
    <t>901-921 Booth Street</t>
  </si>
  <si>
    <t>Brinkley Road and Fisher Road</t>
  </si>
  <si>
    <t>Temple Hills</t>
  </si>
  <si>
    <t>350 West Patrick Street</t>
  </si>
  <si>
    <t>Frederick</t>
  </si>
  <si>
    <t>4521 East West Highway</t>
  </si>
  <si>
    <t>Bethesda</t>
  </si>
  <si>
    <t>2000 Greenmount Avenue</t>
  </si>
  <si>
    <t>423 Whitridge Ave. &amp; 452 E. Lorraine Ave.</t>
  </si>
  <si>
    <t>1135 University Boulevard West</t>
  </si>
  <si>
    <t>Silver Spring</t>
  </si>
  <si>
    <t>517 Bay Street</t>
  </si>
  <si>
    <t>Berlin</t>
  </si>
  <si>
    <t>820 S Caton Avenue</t>
  </si>
  <si>
    <t>3201 Buchanan Street</t>
  </si>
  <si>
    <t>Mount Rainier</t>
  </si>
  <si>
    <t>512 Fleetwood Road</t>
  </si>
  <si>
    <t>Denton</t>
  </si>
  <si>
    <t>2521 Ewing Avenue</t>
  </si>
  <si>
    <t>Suitland</t>
  </si>
  <si>
    <t>4615 Park Heights Avenue</t>
  </si>
  <si>
    <t>Allegany</t>
  </si>
  <si>
    <t>Baltimore City</t>
  </si>
  <si>
    <t>Saint Mary's</t>
  </si>
  <si>
    <t>Caroline</t>
  </si>
  <si>
    <t>Prince George's</t>
  </si>
  <si>
    <t>Howard</t>
  </si>
  <si>
    <t>Wicomico</t>
  </si>
  <si>
    <t>Montgomery</t>
  </si>
  <si>
    <t>Worcester</t>
  </si>
  <si>
    <t>30520 Hickory Road</t>
  </si>
  <si>
    <t>Princess Anne</t>
  </si>
  <si>
    <t>1339 Hampshire Drive</t>
  </si>
  <si>
    <t>3503 Woodland Avenue</t>
  </si>
  <si>
    <t>Somerset</t>
  </si>
  <si>
    <t>New</t>
  </si>
  <si>
    <t>Rehab</t>
  </si>
  <si>
    <t>Acq./Rehab.</t>
  </si>
  <si>
    <t>Rehab.</t>
  </si>
  <si>
    <t>New/Acq./Rehab.</t>
  </si>
  <si>
    <t>Families</t>
  </si>
  <si>
    <t>Elderly</t>
  </si>
  <si>
    <t>Special Needs</t>
  </si>
  <si>
    <t>No</t>
  </si>
  <si>
    <t>Cannon St. Apts &amp; Satterfield Court</t>
  </si>
  <si>
    <t>Chestertown</t>
  </si>
  <si>
    <t>12354 Somerset Avenue and 12381 Fenlon Circle</t>
  </si>
  <si>
    <t>9630 Dietz Place</t>
  </si>
  <si>
    <t>Perry Hall</t>
  </si>
  <si>
    <t>Rochell Avenue &amp; Atwood Street</t>
  </si>
  <si>
    <t>1114 N. Mount Street</t>
  </si>
  <si>
    <t>21217</t>
  </si>
  <si>
    <t>1510A East Old Towne Road</t>
  </si>
  <si>
    <t>Cresaptown</t>
  </si>
  <si>
    <t>935 Bonifant Street</t>
  </si>
  <si>
    <t>Lots 26 to 5 Taft and Truman Street</t>
  </si>
  <si>
    <t>Aberdeen</t>
  </si>
  <si>
    <t>21000 Father Hurley Boulevard</t>
  </si>
  <si>
    <t>Germantown</t>
  </si>
  <si>
    <t>2600 Pennsylvania Avenue</t>
  </si>
  <si>
    <t>160 N Chester Street</t>
  </si>
  <si>
    <t>570 Meadowood Street</t>
  </si>
  <si>
    <t>Edgewood</t>
  </si>
  <si>
    <t>700 Bel Air Avenue</t>
  </si>
  <si>
    <t>8720 Ridge Road</t>
  </si>
  <si>
    <t>Ellicott City</t>
  </si>
  <si>
    <t>1701 Eutaw Place</t>
  </si>
  <si>
    <t>1421 Taney Avenue</t>
  </si>
  <si>
    <t>8720 Philadelphia Road</t>
  </si>
  <si>
    <t>Rosedale</t>
  </si>
  <si>
    <t>404 Arundel Court</t>
  </si>
  <si>
    <t>Abingdon</t>
  </si>
  <si>
    <t>Bates Street &amp; Obrey Court</t>
  </si>
  <si>
    <t>Annapolis</t>
  </si>
  <si>
    <t>Cannery Way at Flower Street</t>
  </si>
  <si>
    <t>200 Olde Towne Avenue</t>
  </si>
  <si>
    <t>Gaithersburg</t>
  </si>
  <si>
    <t>2011 Brooks Drive</t>
  </si>
  <si>
    <t>Capitol Heights</t>
  </si>
  <si>
    <t>900 Desoto Road</t>
  </si>
  <si>
    <t>211 W. Mulberry Street</t>
  </si>
  <si>
    <t>1013-1016 Riverhouse Drive</t>
  </si>
  <si>
    <t>1101 Key Parkway</t>
  </si>
  <si>
    <t>1474-1484 Berger Street</t>
  </si>
  <si>
    <t>Odenton</t>
  </si>
  <si>
    <t>1018 Lynnhaven Drive &amp; 10218 Old Ocean City Blvd, Berlin</t>
  </si>
  <si>
    <t>Pocomoke City</t>
  </si>
  <si>
    <t>10250 Westlake Drive</t>
  </si>
  <si>
    <t>607 P Street</t>
  </si>
  <si>
    <t>Mt. Lake Park</t>
  </si>
  <si>
    <t>Kent</t>
  </si>
  <si>
    <t>Harford</t>
  </si>
  <si>
    <t>Anne Arundel</t>
  </si>
  <si>
    <t>Garrett</t>
  </si>
  <si>
    <t>New &amp; Rehab</t>
  </si>
  <si>
    <t>1031 Old Eastern Avenue</t>
  </si>
  <si>
    <t>Essex</t>
  </si>
  <si>
    <t>21221</t>
  </si>
  <si>
    <t>800 Booth Street</t>
  </si>
  <si>
    <t>21801</t>
  </si>
  <si>
    <t>302-310 Mansion Drive</t>
  </si>
  <si>
    <t>Perryville</t>
  </si>
  <si>
    <t>21903</t>
  </si>
  <si>
    <t>46533 Valley Court</t>
  </si>
  <si>
    <t>111 Mitchell Street</t>
  </si>
  <si>
    <t>Saint Michaels</t>
  </si>
  <si>
    <t>21663</t>
  </si>
  <si>
    <t>4300 Maple Shade Drive 4400-4412 Grape Vine Way; and 4401-</t>
  </si>
  <si>
    <t>21213</t>
  </si>
  <si>
    <t>21075</t>
  </si>
  <si>
    <t>3617 Fords Lane</t>
  </si>
  <si>
    <t>21215</t>
  </si>
  <si>
    <t>Stoney Run Creek Road</t>
  </si>
  <si>
    <t>North East</t>
  </si>
  <si>
    <t>21901</t>
  </si>
  <si>
    <t>815 Winters Lane</t>
  </si>
  <si>
    <t>Catonsville</t>
  </si>
  <si>
    <t>333 S. Seton Avenue</t>
  </si>
  <si>
    <t>Emmitsburg</t>
  </si>
  <si>
    <t>21727</t>
  </si>
  <si>
    <t>214 North Street</t>
  </si>
  <si>
    <t>Elkton</t>
  </si>
  <si>
    <t>21921</t>
  </si>
  <si>
    <t>30512 Nutters Lane</t>
  </si>
  <si>
    <t>21853</t>
  </si>
  <si>
    <t>670 Fitzwater Street</t>
  </si>
  <si>
    <t>7777 Maple Avenue</t>
  </si>
  <si>
    <t>Takoma Park</t>
  </si>
  <si>
    <t>20903</t>
  </si>
  <si>
    <t>1623, 1625, N. Calvert Street</t>
  </si>
  <si>
    <t>400 Millington Avenue</t>
  </si>
  <si>
    <t>21223</t>
  </si>
  <si>
    <t>9010 Briarcroft Avenue</t>
  </si>
  <si>
    <t>Laurel</t>
  </si>
  <si>
    <t>20708</t>
  </si>
  <si>
    <t>125 Railroad Lane</t>
  </si>
  <si>
    <t>203 E. Main Street</t>
  </si>
  <si>
    <t>Cecilton</t>
  </si>
  <si>
    <t>21913</t>
  </si>
  <si>
    <t>67 Timbergrove Road</t>
  </si>
  <si>
    <t>Owings Mills</t>
  </si>
  <si>
    <t>21117</t>
  </si>
  <si>
    <t>301 McMechen Street</t>
  </si>
  <si>
    <t>2702 Keyworth Avenue</t>
  </si>
  <si>
    <t>21230</t>
  </si>
  <si>
    <t>30 Locust Street</t>
  </si>
  <si>
    <t>Westminster</t>
  </si>
  <si>
    <t>21157</t>
  </si>
  <si>
    <t>858-876 Fayette Street</t>
  </si>
  <si>
    <t>4374 Hollins Ferry</t>
  </si>
  <si>
    <t>Arbutus</t>
  </si>
  <si>
    <t>Cecil</t>
  </si>
  <si>
    <t>Talbot</t>
  </si>
  <si>
    <t>Carroll</t>
  </si>
  <si>
    <t>09/19/2013</t>
  </si>
  <si>
    <t>09/26/2013</t>
  </si>
  <si>
    <t>10/18/2013</t>
  </si>
  <si>
    <t>New/Rehab</t>
  </si>
  <si>
    <t>Acq./Reuse</t>
  </si>
  <si>
    <t>New/Acq./Reuse</t>
  </si>
  <si>
    <t xml:space="preserve">No </t>
  </si>
  <si>
    <t>3801 Schnaper Drive</t>
  </si>
  <si>
    <t>Randallstown</t>
  </si>
  <si>
    <t>21133</t>
  </si>
  <si>
    <t>4313-A Fitch Avenue</t>
  </si>
  <si>
    <t>Nottingham</t>
  </si>
  <si>
    <t>21236</t>
  </si>
  <si>
    <t>25 E. North Avenue</t>
  </si>
  <si>
    <t>Hagerstown</t>
  </si>
  <si>
    <t>21740</t>
  </si>
  <si>
    <t>1020 N. Washington Street</t>
  </si>
  <si>
    <t>Easton</t>
  </si>
  <si>
    <t>21601</t>
  </si>
  <si>
    <t>506 62nd Place</t>
  </si>
  <si>
    <t>20731</t>
  </si>
  <si>
    <t>2000 E. North Avenue</t>
  </si>
  <si>
    <t>400 Razor Strap Road</t>
  </si>
  <si>
    <t>1621 Bank Street</t>
  </si>
  <si>
    <t>21231</t>
  </si>
  <si>
    <t>6391 Rowanberry Drive</t>
  </si>
  <si>
    <t>4202 58th Avenue</t>
  </si>
  <si>
    <t>20710</t>
  </si>
  <si>
    <t>6652 Shelly Avenue</t>
  </si>
  <si>
    <t>Glen Burnie</t>
  </si>
  <si>
    <t>21061</t>
  </si>
  <si>
    <t>8219 and 8221 Oakwood Road</t>
  </si>
  <si>
    <t>Belle Hill Road</t>
  </si>
  <si>
    <t xml:space="preserve">8900 Manchester Road 8902 8904 9000 Manchester Rd </t>
  </si>
  <si>
    <t>20901</t>
  </si>
  <si>
    <t>341 E. 20th Street</t>
  </si>
  <si>
    <t>21218</t>
  </si>
  <si>
    <t>6349 Boston Street</t>
  </si>
  <si>
    <t>21224</t>
  </si>
  <si>
    <t>7667 N Maple Avenue</t>
  </si>
  <si>
    <t>3455 Dundalk Avenue</t>
  </si>
  <si>
    <t>Dundalk</t>
  </si>
  <si>
    <t>21222</t>
  </si>
  <si>
    <t>505 Suffolk Avenue</t>
  </si>
  <si>
    <t>20743</t>
  </si>
  <si>
    <t>4120 Oak Road</t>
  </si>
  <si>
    <t>Lansdowne</t>
  </si>
  <si>
    <t>21227</t>
  </si>
  <si>
    <t>1507 Ray Road</t>
  </si>
  <si>
    <t>Hyattsville</t>
  </si>
  <si>
    <t>20781</t>
  </si>
  <si>
    <t>814 Thayer Avenue</t>
  </si>
  <si>
    <t>Vivian Adams Drive</t>
  </si>
  <si>
    <t>Waldorf</t>
  </si>
  <si>
    <t>Washington</t>
  </si>
  <si>
    <t>Charles</t>
  </si>
  <si>
    <t>10/24/2012</t>
  </si>
  <si>
    <t>11/15/2012</t>
  </si>
  <si>
    <t>11/07/2012</t>
  </si>
  <si>
    <t>12/27/2012</t>
  </si>
  <si>
    <t>12/10/2012</t>
  </si>
  <si>
    <t>12/14/2012</t>
  </si>
  <si>
    <t>12/18/2012</t>
  </si>
  <si>
    <t>12/05/2012</t>
  </si>
  <si>
    <t>05/08/2013</t>
  </si>
  <si>
    <t>New/Rehab.</t>
  </si>
  <si>
    <t>Acq/Rehab</t>
  </si>
  <si>
    <t>New/Acq.</t>
  </si>
  <si>
    <t>Dorchester</t>
  </si>
  <si>
    <t>Homeless</t>
  </si>
  <si>
    <t>12/01/2011</t>
  </si>
  <si>
    <t>12/08/2011</t>
  </si>
  <si>
    <t>Calvert</t>
  </si>
  <si>
    <t>Project Name</t>
  </si>
  <si>
    <t>Developer</t>
  </si>
  <si>
    <t>Total Development/Production Costs</t>
  </si>
  <si>
    <t>Tax Credits</t>
  </si>
  <si>
    <t>TotalCost AllFunds</t>
  </si>
  <si>
    <t>4%TaxCredit Equity (RU)</t>
  </si>
  <si>
    <t>9%TaxCredit Equity (RU)</t>
  </si>
  <si>
    <t>TotalTaxCredit Equity (RU)</t>
  </si>
  <si>
    <t>Project Core? (Yes/No)</t>
  </si>
  <si>
    <t>Reserve at Somerset Commons</t>
  </si>
  <si>
    <t>The Commons of Avalon</t>
  </si>
  <si>
    <t>Madera Apartments</t>
  </si>
  <si>
    <t>Cumberland Arms</t>
  </si>
  <si>
    <t>Basilica Place Apartments</t>
  </si>
  <si>
    <t>Patuxent Woods Townhomes</t>
  </si>
  <si>
    <t>Federalsburg Square</t>
  </si>
  <si>
    <t>Woodland Springs</t>
  </si>
  <si>
    <t>City Arts II</t>
  </si>
  <si>
    <t>Riverwatch</t>
  </si>
  <si>
    <t>The Lodges at Naylor Mill 2</t>
  </si>
  <si>
    <t>Allendale Apartments</t>
  </si>
  <si>
    <t>CHAI-Fallstaff Apartments</t>
  </si>
  <si>
    <t>BE MASON</t>
  </si>
  <si>
    <t>Bel Park</t>
  </si>
  <si>
    <t>Lakeview Tower</t>
  </si>
  <si>
    <t>Hollins House</t>
  </si>
  <si>
    <t>St. Katherine's</t>
  </si>
  <si>
    <t>Bladensburg Commons</t>
  </si>
  <si>
    <t>East Baltimore Historic - Phase II</t>
  </si>
  <si>
    <t>Wyman House Apartments</t>
  </si>
  <si>
    <t>Tabco Towers Apartments</t>
  </si>
  <si>
    <t>The Brentwood</t>
  </si>
  <si>
    <t>Booth Street Apartments Phase I</t>
  </si>
  <si>
    <t>Brinkley Hill</t>
  </si>
  <si>
    <t>Sinclair Way</t>
  </si>
  <si>
    <t>Waverly House Apartments</t>
  </si>
  <si>
    <t>North Barclay Green Phase III</t>
  </si>
  <si>
    <t>EHM at Harwood</t>
  </si>
  <si>
    <t>Arcola Towers</t>
  </si>
  <si>
    <t>Bay Terrace Apartments</t>
  </si>
  <si>
    <t>Primrose Place Apartments</t>
  </si>
  <si>
    <t>Rainier Manor Phase II</t>
  </si>
  <si>
    <t>Riverwoods at Denton</t>
  </si>
  <si>
    <t>Arnold Gardens</t>
  </si>
  <si>
    <t>Gaudenzia at Park Heights</t>
  </si>
  <si>
    <t>Shelter Development, LLC</t>
  </si>
  <si>
    <t>KB Companies, Inc.</t>
  </si>
  <si>
    <t>Greater Baltimore AHC, Inc.</t>
  </si>
  <si>
    <t>Hampstead Companies</t>
  </si>
  <si>
    <t>Associated Catholic Charities</t>
  </si>
  <si>
    <t>Housing Authority of St. Mary's County, Maryland</t>
  </si>
  <si>
    <t>Severn Development Company, LLC</t>
  </si>
  <si>
    <t>Omni New York</t>
  </si>
  <si>
    <t>Homes for America, Inc.</t>
  </si>
  <si>
    <t>Riverwatch Elkridge, LLP</t>
  </si>
  <si>
    <t>Volunteers of America National Services</t>
  </si>
  <si>
    <t>Enterprise Housing Corporation</t>
  </si>
  <si>
    <t>CHAI Baltimore</t>
  </si>
  <si>
    <t>PIRHL Developers, LLC</t>
  </si>
  <si>
    <t>Landex Development, LLC</t>
  </si>
  <si>
    <t>Community Housing, Inc.</t>
  </si>
  <si>
    <t>The Episcopal Housing Corporation</t>
  </si>
  <si>
    <t>Shelter Development</t>
  </si>
  <si>
    <t>TRF Development Partners</t>
  </si>
  <si>
    <t>Pennrose Properties, LLC</t>
  </si>
  <si>
    <t>Tabco Towers Housing Associates, LLC</t>
  </si>
  <si>
    <t>Telesis Baltimore Corp.</t>
  </si>
  <si>
    <t>Episcopsl Housing Corp.</t>
  </si>
  <si>
    <t>Conifer Realty, LLC</t>
  </si>
  <si>
    <t>Housing Opportunities Commission</t>
  </si>
  <si>
    <t>Empire Homes of Maryland, Inc.</t>
  </si>
  <si>
    <t>Community Housing Partners Corporation</t>
  </si>
  <si>
    <t>Stavrou Associates, Inc.</t>
  </si>
  <si>
    <t>Osprey Property Company, LLC</t>
  </si>
  <si>
    <t>Gragg Cardona Partners, LLC</t>
  </si>
  <si>
    <t>Gaudenzia Foundation, Inc.</t>
  </si>
  <si>
    <t>Weinberg</t>
  </si>
  <si>
    <t>Diff Funding Source</t>
  </si>
  <si>
    <t>Energy</t>
  </si>
  <si>
    <t>Samuel Chase Apartments Bond</t>
  </si>
  <si>
    <t>Chapel Springs Senior Apartments</t>
  </si>
  <si>
    <t>The Residences at Woodland Springs</t>
  </si>
  <si>
    <t>Sarah's Hope</t>
  </si>
  <si>
    <t>Old Towne Manor</t>
  </si>
  <si>
    <t>Silver Spring Library Residences</t>
  </si>
  <si>
    <t>Winstons Choice Family Homes</t>
  </si>
  <si>
    <t>Churchill Senior Living Phase II</t>
  </si>
  <si>
    <t>Fulton-Gethsemane Village</t>
  </si>
  <si>
    <t>Mary Harvin Center</t>
  </si>
  <si>
    <t>Windsor Valley I and II</t>
  </si>
  <si>
    <t>Fairbrooke Senior Apartments</t>
  </si>
  <si>
    <t>Park View at Ellicott City I</t>
  </si>
  <si>
    <t>Marlborough Revitalization 2013</t>
  </si>
  <si>
    <t>Taney Village Apartments</t>
  </si>
  <si>
    <t>Prospect Place</t>
  </si>
  <si>
    <t>Riverwoods at Tollgate</t>
  </si>
  <si>
    <t>Obery Court/College Creek Phase III</t>
  </si>
  <si>
    <t>Cannery Village</t>
  </si>
  <si>
    <t>The Crossing at Olde Towne</t>
  </si>
  <si>
    <t>Conifer Village at Oakcrest</t>
  </si>
  <si>
    <t>Bon Secours Gibbons Apartments</t>
  </si>
  <si>
    <t>Mulberry at Park</t>
  </si>
  <si>
    <t>Cottages at River House Phase IV</t>
  </si>
  <si>
    <t>Windsor Gardens</t>
  </si>
  <si>
    <t>Berger Square</t>
  </si>
  <si>
    <t>Victoria Estates</t>
  </si>
  <si>
    <t>Lakeview House Apartments</t>
  </si>
  <si>
    <t>The Meadows</t>
  </si>
  <si>
    <t>Delaware Valley Development Company</t>
  </si>
  <si>
    <t>Green Street Housing</t>
  </si>
  <si>
    <t>Stavrou Associates,Inc.</t>
  </si>
  <si>
    <t>St. Vincent de Paul of Baltimore</t>
  </si>
  <si>
    <t>National Housing Development Partners</t>
  </si>
  <si>
    <t>Montgomery Housing Partnership, Inc.</t>
  </si>
  <si>
    <t>Oakwood Properties, Inc.</t>
  </si>
  <si>
    <t>The Woda Group LLC</t>
  </si>
  <si>
    <t>Windsor Developers, LLC.</t>
  </si>
  <si>
    <t>Osprey Property Company LLC</t>
  </si>
  <si>
    <t>Cambridge Housing Partners</t>
  </si>
  <si>
    <t>Episcopal Housing Corporation</t>
  </si>
  <si>
    <t>RST Development LLC</t>
  </si>
  <si>
    <t>Conifer, LLC</t>
  </si>
  <si>
    <t>Unity Properties, Inc.</t>
  </si>
  <si>
    <t>SIS Properties</t>
  </si>
  <si>
    <t>Homes for America</t>
  </si>
  <si>
    <t>Standard Property Company</t>
  </si>
  <si>
    <t>Garrett County Community Action Committee, Inc.</t>
  </si>
  <si>
    <t>ProjectID</t>
  </si>
  <si>
    <t>Glen Manor Apartments</t>
  </si>
  <si>
    <t>Leonard Apartments</t>
  </si>
  <si>
    <t>Richmond Hill Pointe</t>
  </si>
  <si>
    <t>Spring Valley</t>
  </si>
  <si>
    <t>Riverwoods at St. Michaels</t>
  </si>
  <si>
    <t>Orchard Ridge Rental Phase IV</t>
  </si>
  <si>
    <t>Weinberg Family Center at Park Heights</t>
  </si>
  <si>
    <t>Weinberg Manor South aka Manor South</t>
  </si>
  <si>
    <t>North Creek Run Phase II</t>
  </si>
  <si>
    <t>Village Oaks Apartments</t>
  </si>
  <si>
    <t>Seton Village</t>
  </si>
  <si>
    <t>North Street Senior Apartments</t>
  </si>
  <si>
    <t>Stewarts Neck Apartments</t>
  </si>
  <si>
    <t>Rivers Edge Apartments and Studio for the Arts</t>
  </si>
  <si>
    <t>Essex House</t>
  </si>
  <si>
    <t>EHM at Calvert Street</t>
  </si>
  <si>
    <t>Bon Secours Benet House</t>
  </si>
  <si>
    <t>Park View at Laurel II</t>
  </si>
  <si>
    <t>Riverwoods at North East</t>
  </si>
  <si>
    <t>The Parklands at Cecilton</t>
  </si>
  <si>
    <t>Timbercroft Apartments</t>
  </si>
  <si>
    <t>Memorial Apartments</t>
  </si>
  <si>
    <t>Alcott Place</t>
  </si>
  <si>
    <t>Locust House Apartments</t>
  </si>
  <si>
    <t>Poppleton Phase III</t>
  </si>
  <si>
    <t>Hollins Station aka Hollins Place</t>
  </si>
  <si>
    <t>Home Leasing</t>
  </si>
  <si>
    <t>Conifer Realty LLC</t>
  </si>
  <si>
    <t>Humphrey Development</t>
  </si>
  <si>
    <t>Osprey Property Company</t>
  </si>
  <si>
    <t>Pennrose Properties LLC</t>
  </si>
  <si>
    <t>Gaudenzia, Inc.</t>
  </si>
  <si>
    <t>Home Partnership of Cecil County, Inc.</t>
  </si>
  <si>
    <t>JT Development Inc.</t>
  </si>
  <si>
    <t xml:space="preserve">Osprey/Habitat </t>
  </si>
  <si>
    <t>Empire Homes of Maryland Inc.</t>
  </si>
  <si>
    <t>MBI Development Company Inc.</t>
  </si>
  <si>
    <t>Timbercroft Housing Developers LLC</t>
  </si>
  <si>
    <t>Somerset Development Company</t>
  </si>
  <si>
    <t>Pax-Edwards LLC</t>
  </si>
  <si>
    <t>Enterprise Homes</t>
  </si>
  <si>
    <t>Pikeswood Park Apartments</t>
  </si>
  <si>
    <t>Village Crossroads Senior Housing</t>
  </si>
  <si>
    <t>Way Station Welcome Home Veterans Housing</t>
  </si>
  <si>
    <t>Mulberry Hills Apartments</t>
  </si>
  <si>
    <t>Eastern Avenue Apartments</t>
  </si>
  <si>
    <t>Columbus School</t>
  </si>
  <si>
    <t xml:space="preserve">New East Crossing </t>
  </si>
  <si>
    <t>Fells Point Station Apartments</t>
  </si>
  <si>
    <t>Park View at Colonial Landing</t>
  </si>
  <si>
    <t>Park View at Bladensburg</t>
  </si>
  <si>
    <t>Burwood Gardens Phase I</t>
  </si>
  <si>
    <t>Oakwood Family Homes</t>
  </si>
  <si>
    <t>Belle Hill Manor</t>
  </si>
  <si>
    <t>Tanglewood Sligo Hills Apartments</t>
  </si>
  <si>
    <t>Barclay Square Phase II</t>
  </si>
  <si>
    <t>O'Donnell Townhomes 1</t>
  </si>
  <si>
    <t xml:space="preserve">Parkview Towers Apartments </t>
  </si>
  <si>
    <t>The Greens at Logan Field</t>
  </si>
  <si>
    <t>Gateway Village</t>
  </si>
  <si>
    <t>The Greens at English Consul</t>
  </si>
  <si>
    <t>Ross Overlook Apartments</t>
  </si>
  <si>
    <t>Residences at Thayer Avenue</t>
  </si>
  <si>
    <t>Adams Crossing</t>
  </si>
  <si>
    <t>Way Station, Inc.</t>
  </si>
  <si>
    <t>The Severn Companies</t>
  </si>
  <si>
    <t>The Henson Company</t>
  </si>
  <si>
    <t>PIRHL/interfaith Housing Alliance</t>
  </si>
  <si>
    <t>Rellim/Stavrou</t>
  </si>
  <si>
    <t>Telesis Baltimore Corporation</t>
  </si>
  <si>
    <t>Michaels Development/GBAHC</t>
  </si>
  <si>
    <t>National Church Residences</t>
  </si>
  <si>
    <t>SJ Ross Associates, Inc.</t>
  </si>
  <si>
    <t>Landex Development LLC</t>
  </si>
  <si>
    <t>Castle Development Corp.</t>
  </si>
  <si>
    <t>Uplands Rental Phase I</t>
  </si>
  <si>
    <t>Cottages At Berlin</t>
  </si>
  <si>
    <t>House of Freedom - Phase III</t>
  </si>
  <si>
    <t>Obery Court/College Creek Phase II</t>
  </si>
  <si>
    <t>Marley Meadows</t>
  </si>
  <si>
    <t>Mid Pine Estates</t>
  </si>
  <si>
    <t>Halpine Hamlet</t>
  </si>
  <si>
    <t>Hilltop Phase 1</t>
  </si>
  <si>
    <t>Homes at Elkton</t>
  </si>
  <si>
    <t>Park View at Fullerton</t>
  </si>
  <si>
    <t>Lillian Jones Apartments</t>
  </si>
  <si>
    <t xml:space="preserve">The Greens at Irvington Mews </t>
  </si>
  <si>
    <t>CHA Bailey 2 aka 2301 N. Charles Street</t>
  </si>
  <si>
    <t>North Avenue Gateway</t>
  </si>
  <si>
    <t>Foxtail Crossing, II</t>
  </si>
  <si>
    <t>Villages at Highland Commons</t>
  </si>
  <si>
    <t>Richmond Hill Senior Apartments</t>
  </si>
  <si>
    <t>SIS Properties, LLC</t>
  </si>
  <si>
    <t>House of Freedom, Inc</t>
  </si>
  <si>
    <t>Montgomery Housing Partnership</t>
  </si>
  <si>
    <t>Howard County Housing Commission</t>
  </si>
  <si>
    <t>Homes for America/Severn Development</t>
  </si>
  <si>
    <t>French Development Company</t>
  </si>
  <si>
    <t>Community Housing Associates, Inc</t>
  </si>
  <si>
    <t>Interfaith Housing Development Corporation of MD</t>
  </si>
  <si>
    <t>New, Acq./Rehab</t>
  </si>
  <si>
    <t>Families &amp; Elderly</t>
  </si>
  <si>
    <t>400 N. Athol Road</t>
  </si>
  <si>
    <t>100 Farber Lane</t>
  </si>
  <si>
    <t>1029 E. Baltimore Street</t>
  </si>
  <si>
    <t>93-108 Mt. Vernon Street</t>
  </si>
  <si>
    <t>7790 Baltimore-Annapolis Boulevard</t>
  </si>
  <si>
    <t>30500 Riggin Street</t>
  </si>
  <si>
    <t>5511 Halpine Place</t>
  </si>
  <si>
    <t>3675 Mount Ida Drive</t>
  </si>
  <si>
    <t>500 Abbott Drive</t>
  </si>
  <si>
    <t>4300 Cardwell Avenue</t>
  </si>
  <si>
    <t>1303 Greenmount Avenue</t>
  </si>
  <si>
    <t>4300 Frederick Avenue</t>
  </si>
  <si>
    <t>2301 N. Charles Street</t>
  </si>
  <si>
    <t>3001-3047 W. North Avenue</t>
  </si>
  <si>
    <t>116 Zachary Drive</t>
  </si>
  <si>
    <t>1-22 Polk Street</t>
  </si>
  <si>
    <t>100 Carter Court</t>
  </si>
  <si>
    <t>21229</t>
  </si>
  <si>
    <t>21811</t>
  </si>
  <si>
    <t>21401</t>
  </si>
  <si>
    <t>21060</t>
  </si>
  <si>
    <t>Rockville</t>
  </si>
  <si>
    <t>20851</t>
  </si>
  <si>
    <t>21043</t>
  </si>
  <si>
    <t>21216</t>
  </si>
  <si>
    <t>Cambridge</t>
  </si>
  <si>
    <t>21613</t>
  </si>
  <si>
    <t>21001</t>
  </si>
  <si>
    <t>La Plata Manor</t>
  </si>
  <si>
    <t>Elkton Senior Housing</t>
  </si>
  <si>
    <t>Park View at Columbia</t>
  </si>
  <si>
    <t>Indian Bridge Apartments (2)</t>
  </si>
  <si>
    <t>St. Stephen's Court Apartments</t>
  </si>
  <si>
    <t>Silverwood Farm</t>
  </si>
  <si>
    <t>Argent Condominum Apartments</t>
  </si>
  <si>
    <t>Greens at Hammonds Lane</t>
  </si>
  <si>
    <t>Bay Ridge Gardens</t>
  </si>
  <si>
    <t>Poppleton Communities (Phase II)</t>
  </si>
  <si>
    <t>Rainier Manor</t>
  </si>
  <si>
    <t>Park View at Laurel</t>
  </si>
  <si>
    <t>Harper House Apartments</t>
  </si>
  <si>
    <t>CHA Bailey  - 18 W. Read Street</t>
  </si>
  <si>
    <t>Park View at Rosedale</t>
  </si>
  <si>
    <t>Park View at Randallstown</t>
  </si>
  <si>
    <t>Greenview Village Apartments</t>
  </si>
  <si>
    <t>Dayspring Square</t>
  </si>
  <si>
    <t>M on Madison</t>
  </si>
  <si>
    <t>Union Rowe Apartments</t>
  </si>
  <si>
    <t>Glenarden Woods Apartments</t>
  </si>
  <si>
    <t>Glenreed Apartments</t>
  </si>
  <si>
    <t>Edinburgh House</t>
  </si>
  <si>
    <t>Cumberland Family Homes II</t>
  </si>
  <si>
    <t>Victory La Plata Limited Partnership</t>
  </si>
  <si>
    <t>MBI Development Company, Inc.</t>
  </si>
  <si>
    <t>Shelter Development LLC</t>
  </si>
  <si>
    <t>Four Rivers Community Loan Fund, Inc</t>
  </si>
  <si>
    <t>Bozzuto Development Services, LLC</t>
  </si>
  <si>
    <t>Blair Mill Affordable Affordable, LLC</t>
  </si>
  <si>
    <t>Hampstead Dev Corp</t>
  </si>
  <si>
    <t>Stavrou at Rainier, LLC</t>
  </si>
  <si>
    <t>Community Housing Associates, Inc.</t>
  </si>
  <si>
    <t>Housing Authority of St. Mary's Co.</t>
  </si>
  <si>
    <t>Dayspring Programs, Inc.</t>
  </si>
  <si>
    <t>HTA Development, LLC</t>
  </si>
  <si>
    <t>Greater Baltimore AHC Inc.</t>
  </si>
  <si>
    <t>Preservation Services, LLC</t>
  </si>
  <si>
    <t>PIRHL Developers LLC</t>
  </si>
  <si>
    <t>1 Hickory Lane</t>
  </si>
  <si>
    <t>141-149 E. High Street</t>
  </si>
  <si>
    <t>7070  Cradlerock Way</t>
  </si>
  <si>
    <t>45910 Indian Way</t>
  </si>
  <si>
    <t>2401 St. Stephen's Court</t>
  </si>
  <si>
    <t>100 Runningbrook Way</t>
  </si>
  <si>
    <t>1200 Blair Mill Road</t>
  </si>
  <si>
    <t>600-602 Hammonds Lane</t>
  </si>
  <si>
    <t>1 Bens Drive</t>
  </si>
  <si>
    <t>838 W. Fairmount Avenue</t>
  </si>
  <si>
    <t>3001 Queens Chapel Road</t>
  </si>
  <si>
    <t>9000 Briarcroft Lane</t>
  </si>
  <si>
    <t>5495 Cedar Lane</t>
  </si>
  <si>
    <t>18 W. Read Street</t>
  </si>
  <si>
    <t>1315 Chesaco Avenue</t>
  </si>
  <si>
    <t>3530 Resource Drive</t>
  </si>
  <si>
    <t>45790  Military Lane</t>
  </si>
  <si>
    <t>1125 N. Patterson Park Avenue</t>
  </si>
  <si>
    <t>301 W. Madison Street</t>
  </si>
  <si>
    <t>1500 W.  Fayette Street</t>
  </si>
  <si>
    <t>7926 Glenarden Parkway</t>
  </si>
  <si>
    <t>3202 Reed Street</t>
  </si>
  <si>
    <t>7513 Maple Avenue</t>
  </si>
  <si>
    <t>402 E. Second Street</t>
  </si>
  <si>
    <t>La Plata</t>
  </si>
  <si>
    <t>20646</t>
  </si>
  <si>
    <t>Columbia</t>
  </si>
  <si>
    <t>21045</t>
  </si>
  <si>
    <t>Prince Frederick</t>
  </si>
  <si>
    <t>20678</t>
  </si>
  <si>
    <t>20910</t>
  </si>
  <si>
    <t>Brooklyn Park</t>
  </si>
  <si>
    <t>21225</t>
  </si>
  <si>
    <t>21403</t>
  </si>
  <si>
    <t>20712</t>
  </si>
  <si>
    <t>21044</t>
  </si>
  <si>
    <t>21237</t>
  </si>
  <si>
    <t>Great Mills</t>
  </si>
  <si>
    <t>20634</t>
  </si>
  <si>
    <t>Glenarden</t>
  </si>
  <si>
    <t>20706</t>
  </si>
  <si>
    <t>Lanham</t>
  </si>
  <si>
    <t>20912</t>
  </si>
  <si>
    <t>21502</t>
  </si>
  <si>
    <t>Franklin Lofts &amp; Flats</t>
  </si>
  <si>
    <t>20 E. Franklin Street</t>
  </si>
  <si>
    <t>Rental Hsg Loan Program (MRHP+RHP)</t>
  </si>
  <si>
    <t>Orchard Ridge Rental Phase V</t>
  </si>
  <si>
    <t>4325-4329 Orchard Ridge Blvd.</t>
  </si>
  <si>
    <t>Sunshine Village</t>
  </si>
  <si>
    <t>22 Bradley Court</t>
  </si>
  <si>
    <t>Guilford Road DRC/SEA</t>
  </si>
  <si>
    <t>10390 Guilford Road</t>
  </si>
  <si>
    <t>Jessup</t>
  </si>
  <si>
    <t>Forest Glen Apartments</t>
  </si>
  <si>
    <t>Hillbrooke Towers</t>
  </si>
  <si>
    <t>Hillwood Manor Apartments</t>
  </si>
  <si>
    <t>Calvin Mowbray&amp; Stephen Camper Park</t>
  </si>
  <si>
    <t>NHP Foundation</t>
  </si>
  <si>
    <t>9920 Georgia Ave</t>
  </si>
  <si>
    <t>515 Thayer Avenue</t>
  </si>
  <si>
    <t>1100 Linden Avenue</t>
  </si>
  <si>
    <t>700 Weaver Avenue</t>
  </si>
  <si>
    <t>Project Type</t>
  </si>
  <si>
    <t>Leveraged Funds</t>
  </si>
  <si>
    <t>4%Tax Credit Equity (RU)</t>
  </si>
  <si>
    <t>4%Tax Credit</t>
  </si>
  <si>
    <t>TotalTax Credit Equity (RU)</t>
  </si>
  <si>
    <t>Total ProjectCost</t>
  </si>
  <si>
    <t>East Baltimore Historic III</t>
  </si>
  <si>
    <t>Pleasant View Gardens Townhomes</t>
  </si>
  <si>
    <t>Michaels Development Company</t>
  </si>
  <si>
    <t>1710 East Preston Street</t>
  </si>
  <si>
    <t>1099 Orleans Street</t>
  </si>
  <si>
    <t>Rental Hsg Loan Program (RHP)</t>
  </si>
  <si>
    <t>Waverly View Apartments</t>
  </si>
  <si>
    <t>S.L. Nusbaum Realty Company</t>
  </si>
  <si>
    <t>400 Harlan Way</t>
  </si>
  <si>
    <t>Adams Crossing II</t>
  </si>
  <si>
    <t>Castle Development Group</t>
  </si>
  <si>
    <t>12330 Vivian Adams Drive</t>
  </si>
  <si>
    <t>Pleasant View Gardens Senior</t>
  </si>
  <si>
    <t>110 N. Central Avevnue</t>
  </si>
  <si>
    <t>St. James Terrace Apartments</t>
  </si>
  <si>
    <t>Stuart Alexander and Associates, Inc.</t>
  </si>
  <si>
    <t>827 N. Arlington Avenue</t>
  </si>
  <si>
    <t>Key's Pointe - Phase 1B</t>
  </si>
  <si>
    <t>6301 Boston Street</t>
  </si>
  <si>
    <t>McCulloh Homes Extension</t>
  </si>
  <si>
    <t>Victory Crossing</t>
  </si>
  <si>
    <t>Govans Manor</t>
  </si>
  <si>
    <t>Victory Housing Inc.</t>
  </si>
  <si>
    <t>1090 Milestone Drive</t>
  </si>
  <si>
    <t>The Community Builders, Inc.</t>
  </si>
  <si>
    <t>501 Dolphin Street</t>
  </si>
  <si>
    <t>5220 York Road</t>
  </si>
  <si>
    <t>Chestertown Cove Apartments</t>
  </si>
  <si>
    <t>Brookside Station</t>
  </si>
  <si>
    <t>Southern Pines II</t>
  </si>
  <si>
    <t>Greenwood Village Apartments</t>
  </si>
  <si>
    <t>1618 Swallow Crest Drive</t>
  </si>
  <si>
    <t>Tax Credit Equity</t>
  </si>
  <si>
    <t>LT Bond, Energy</t>
  </si>
  <si>
    <t>REGJ, Inc.</t>
  </si>
  <si>
    <t>1001 Cosby Avenue</t>
  </si>
  <si>
    <t>408 Morgnec Road</t>
  </si>
  <si>
    <t>60 Appeal Lane</t>
  </si>
  <si>
    <t>Lusby</t>
  </si>
  <si>
    <t>LT Bond</t>
  </si>
  <si>
    <t>520 North Market Street Apartments</t>
  </si>
  <si>
    <t>Park Heights Apartments</t>
  </si>
  <si>
    <t>Blessed Sacrament Supportive Housing</t>
  </si>
  <si>
    <t>Heritage Overlook (aka Burwood Gardens II)</t>
  </si>
  <si>
    <t>Marian House</t>
  </si>
  <si>
    <t>4101-1/2 Old York Road</t>
  </si>
  <si>
    <t>Group Home Loan</t>
  </si>
  <si>
    <t>6652 Shelly Road &amp; 6670 Roberts Court</t>
  </si>
  <si>
    <t>Wienberg</t>
  </si>
  <si>
    <t>PIRHL Developers</t>
  </si>
  <si>
    <t>520 North Market Street</t>
  </si>
  <si>
    <t>5900 Park Heights Avenue</t>
  </si>
  <si>
    <t>Chase House</t>
  </si>
  <si>
    <t>1027 Cathedral Street</t>
  </si>
  <si>
    <t xml:space="preserve">Golden Ring Cooperative </t>
  </si>
  <si>
    <t>Timothy House &amp; Gardens</t>
  </si>
  <si>
    <t>Alexander House (TC only)</t>
  </si>
  <si>
    <t>Lyon Homes</t>
  </si>
  <si>
    <t>Sojourner Place at Argyle</t>
  </si>
  <si>
    <t>Homes at Johnsons Pond</t>
  </si>
  <si>
    <t>Towns @ Woodfield</t>
  </si>
  <si>
    <t xml:space="preserve">Bealls Grant </t>
  </si>
  <si>
    <t xml:space="preserve">The Ellerslie </t>
  </si>
  <si>
    <t>Osprey Property Compnay, LLC</t>
  </si>
  <si>
    <t xml:space="preserve">420 University Boulevard E  </t>
  </si>
  <si>
    <t>Mission First Housing Development Corp.</t>
  </si>
  <si>
    <t xml:space="preserve">7301 Dogwood Road  </t>
  </si>
  <si>
    <t>8620 Kelso Drive</t>
  </si>
  <si>
    <t>Montgomery Housing Partnership, Inc</t>
  </si>
  <si>
    <t>CSI Support &amp; Development, Inc.</t>
  </si>
  <si>
    <t>Housing Opportunities Commission of Montgomery County</t>
  </si>
  <si>
    <t>Episcopal Housing Corp.</t>
  </si>
  <si>
    <t xml:space="preserve">Homes for America, Inc./ Ospery </t>
  </si>
  <si>
    <t>254 N. Washington Street</t>
  </si>
  <si>
    <t xml:space="preserve">Baltimore City </t>
  </si>
  <si>
    <t>601 Wyanoke Avenue</t>
  </si>
  <si>
    <t xml:space="preserve">29 W. Washington Street </t>
  </si>
  <si>
    <t>8560 2nd Avenue</t>
  </si>
  <si>
    <t xml:space="preserve">411 New Pittsburg Avenue </t>
  </si>
  <si>
    <t xml:space="preserve">Wicomico </t>
  </si>
  <si>
    <t xml:space="preserve">1001 Lake Street </t>
  </si>
  <si>
    <t xml:space="preserve">Mount Jezreel </t>
  </si>
  <si>
    <t>`</t>
  </si>
  <si>
    <t xml:space="preserve">1411 Argyle Avenue </t>
  </si>
  <si>
    <t>Restoration Gardens II</t>
  </si>
  <si>
    <t xml:space="preserve">Empire Homes of Maryland, Inc. </t>
  </si>
  <si>
    <t>4201 York Road</t>
  </si>
  <si>
    <t>yes</t>
  </si>
  <si>
    <t>Park Tanglewood (TC Only)</t>
  </si>
  <si>
    <t>MRK Partners</t>
  </si>
  <si>
    <t>5309 Riverdale Road</t>
  </si>
  <si>
    <t>Riverdale</t>
  </si>
  <si>
    <t>HELP Perry Point</t>
  </si>
  <si>
    <t>HELP Development Corp</t>
  </si>
  <si>
    <t>Perry Point VA Hospital</t>
  </si>
  <si>
    <t>The Preserves at Red Run</t>
  </si>
  <si>
    <t>4626 Painters Mill Road</t>
  </si>
  <si>
    <t>no</t>
  </si>
  <si>
    <t>1420 Merrit Boulevard</t>
  </si>
  <si>
    <t>Riveria Apartments</t>
  </si>
  <si>
    <t>901 Druid Park Lake Drive</t>
  </si>
  <si>
    <t>The Belnor</t>
  </si>
  <si>
    <t>Unity Properties</t>
  </si>
  <si>
    <t>1931 Windsor Avenue</t>
  </si>
  <si>
    <t>New Shiloh Village Apartments</t>
  </si>
  <si>
    <t>Galloway Meadows</t>
  </si>
  <si>
    <t>Deleware Valley Development Company</t>
  </si>
  <si>
    <t>29418 Matthewstown Street</t>
  </si>
  <si>
    <t>Metro Heights at Mondawmin</t>
  </si>
  <si>
    <t>2700 Reisterstown Road</t>
  </si>
  <si>
    <t>Merritt Station- (TC Only)</t>
  </si>
  <si>
    <t>Westminister House Apartments</t>
  </si>
  <si>
    <t>United Presbyterian of Maryland, Inc.</t>
  </si>
  <si>
    <t>524 N. Charles Street</t>
  </si>
  <si>
    <t>WODA</t>
  </si>
  <si>
    <t>North Avenue Gateway II (TC Only)</t>
  </si>
  <si>
    <t>LT Bond Energy</t>
  </si>
  <si>
    <t>Short Term Bond Amount</t>
  </si>
  <si>
    <t>3800 St. Barnabas Road</t>
  </si>
  <si>
    <t>3000 W. North Avenue</t>
  </si>
  <si>
    <t>TOTAL</t>
  </si>
  <si>
    <t>THG</t>
  </si>
  <si>
    <t>FAF</t>
  </si>
  <si>
    <t>TaxCredit RU_Per$</t>
  </si>
  <si>
    <t>RAD
(Yes/No)</t>
  </si>
  <si>
    <t>Bethel Gardens Apartments</t>
  </si>
  <si>
    <t>Bethel Gardens Development Partners, LP</t>
  </si>
  <si>
    <t>356 Henry Avenue</t>
  </si>
  <si>
    <t>Bolton North</t>
  </si>
  <si>
    <t>Urban Atlantic</t>
  </si>
  <si>
    <t>1600 West Mount Royal Ave</t>
  </si>
  <si>
    <t>House of Freedom</t>
  </si>
  <si>
    <t>House of Freedom Inc</t>
  </si>
  <si>
    <t>1023 E. Baltimore Street</t>
  </si>
  <si>
    <t>special needs</t>
  </si>
  <si>
    <t>Angles Watch</t>
  </si>
  <si>
    <t>Chatholic Charities of Washington DC</t>
  </si>
  <si>
    <t>Warwick Apartments</t>
  </si>
  <si>
    <t>Rellim Development, LLC</t>
  </si>
  <si>
    <t>300 n. Warwick Avenue</t>
  </si>
  <si>
    <t>Woodfield Commons</t>
  </si>
  <si>
    <t>Woodfield Rd and High Corner S</t>
  </si>
  <si>
    <t>Damascus</t>
  </si>
  <si>
    <t>Greenhills Apartments</t>
  </si>
  <si>
    <t>10572 Tralee Terrrace</t>
  </si>
  <si>
    <t>Long Term Bond Funds</t>
  </si>
  <si>
    <t>Glenarden Phase I</t>
  </si>
  <si>
    <t>8405 Hamlin Street</t>
  </si>
  <si>
    <t>20703</t>
  </si>
  <si>
    <t>Hopewell Station</t>
  </si>
  <si>
    <t>11341 CICI Way</t>
  </si>
  <si>
    <t>L on Liberty</t>
  </si>
  <si>
    <t>208 N. Liberty Street</t>
  </si>
  <si>
    <t>Scotland Townhomes</t>
  </si>
  <si>
    <t xml:space="preserve">Enterprise Homes, Inc. </t>
  </si>
  <si>
    <t>7800 Scotland Drive</t>
  </si>
  <si>
    <t>Potomac</t>
  </si>
  <si>
    <t>20854</t>
  </si>
  <si>
    <t>Shalom Square</t>
  </si>
  <si>
    <t>Heritage Housing Partners Corporation</t>
  </si>
  <si>
    <t>6240 Foreland Garth</t>
  </si>
  <si>
    <t>Hillside Park Apartments</t>
  </si>
  <si>
    <t>4902 Parkton Court</t>
  </si>
  <si>
    <t>Riverfront Townhomes</t>
  </si>
  <si>
    <t>220 Swale Avenue</t>
  </si>
  <si>
    <t>Elk River Manor</t>
  </si>
  <si>
    <t>301 Elk River Manor Drive</t>
  </si>
  <si>
    <t>4%Tax Credit-LIHTC-NC</t>
  </si>
  <si>
    <t>4%Tax Credit Equity (RU) LIHTC-NC</t>
  </si>
  <si>
    <t>9%TaxCredit Equity (RU) LIHTC-C</t>
  </si>
  <si>
    <t>9%TaxCredit-LIHTC-C</t>
  </si>
  <si>
    <t>Park View at Aspen Hill</t>
  </si>
  <si>
    <t>Aspen Hill</t>
  </si>
  <si>
    <t>3136 Bel Pre Road</t>
  </si>
  <si>
    <t xml:space="preserve">Shelter Development </t>
  </si>
  <si>
    <t>Yes</t>
  </si>
  <si>
    <t>Lex Woods Apartments</t>
  </si>
  <si>
    <t>Patuxent Crossing Apts. (FKA Queen Anne Park Rehab)</t>
  </si>
  <si>
    <t>Zion Apartments</t>
  </si>
  <si>
    <t>21284 Lexwood Court</t>
  </si>
  <si>
    <t>St. Mary's</t>
  </si>
  <si>
    <t>21691 Eric Road</t>
  </si>
  <si>
    <t>1100 Pennsylvania Avenue</t>
  </si>
  <si>
    <t>New/Acq./Rehab</t>
  </si>
  <si>
    <t>LT BondEnergy</t>
  </si>
  <si>
    <t>Green Street Housing, LLC</t>
  </si>
  <si>
    <t>National Preservation Housing Partners</t>
  </si>
  <si>
    <t>Loan Term Bond Funds</t>
  </si>
  <si>
    <t>HIDE COLUMN</t>
  </si>
  <si>
    <t>Diff (HIDE COLUMN)</t>
  </si>
  <si>
    <t>Diff Funding Source (HIDE COLUMN)</t>
  </si>
  <si>
    <t>Diff HIDE COLUMN</t>
  </si>
  <si>
    <t>Diff Funding Source HIDE COLUMN</t>
  </si>
  <si>
    <t>Adams Crossing Apartments Phase 3</t>
  </si>
  <si>
    <t>Haystack Corporation</t>
  </si>
  <si>
    <t>12730 &amp; 12380 Mt. Clare Place</t>
  </si>
  <si>
    <t>Parkview Manor</t>
  </si>
  <si>
    <t>The Village of Lakeview</t>
  </si>
  <si>
    <t>833 Fishermans Lane</t>
  </si>
  <si>
    <t>Freetown Village Apartments</t>
  </si>
  <si>
    <t>7820 Darrell Henry Court</t>
  </si>
  <si>
    <t>Housing Commission of Anne Arundel County</t>
  </si>
  <si>
    <t>Pasadena</t>
  </si>
  <si>
    <t>Momentum at Shady Grove Metro</t>
  </si>
  <si>
    <t>SCG Development Partners, LLC</t>
  </si>
  <si>
    <t>16011 Redland Road</t>
  </si>
  <si>
    <t>Derwood</t>
  </si>
  <si>
    <t>5034 38th Street</t>
  </si>
  <si>
    <t>VAL-Edgewood Developer, LLC</t>
  </si>
  <si>
    <t>Hillside Senior Living</t>
  </si>
  <si>
    <t>200 Skidmore BLVD</t>
  </si>
  <si>
    <t>Calvert Pines II</t>
  </si>
  <si>
    <t>Central Gardens II</t>
  </si>
  <si>
    <t>Chesapeake Commons</t>
  </si>
  <si>
    <t>Dring's Reach</t>
  </si>
  <si>
    <t>Eastgate Village</t>
  </si>
  <si>
    <t>Homecrest House III</t>
  </si>
  <si>
    <t>Mallard Ridge Apts</t>
  </si>
  <si>
    <t>Renaissance Plaza II</t>
  </si>
  <si>
    <t>Schumaker Place Apts.</t>
  </si>
  <si>
    <t>Union Avenue</t>
  </si>
  <si>
    <t>470 Dares Beach Road</t>
  </si>
  <si>
    <t>6804 Central Avenue</t>
  </si>
  <si>
    <t>Seat Pleasant</t>
  </si>
  <si>
    <t>601 Eutaw Street</t>
  </si>
  <si>
    <t>3407 Robey Terrace</t>
  </si>
  <si>
    <t>20904</t>
  </si>
  <si>
    <t>1701 Eastgate Drive</t>
  </si>
  <si>
    <t>14514 Homecrest Road</t>
  </si>
  <si>
    <t>20906</t>
  </si>
  <si>
    <t>508 Bay Street</t>
  </si>
  <si>
    <t>2502&amp; 2601 Madison Place</t>
  </si>
  <si>
    <t>816 Schumaker Street</t>
  </si>
  <si>
    <t>1420 - 36 Union Avenue</t>
  </si>
  <si>
    <t>21211</t>
  </si>
  <si>
    <t>222 Broadway Street</t>
  </si>
  <si>
    <t>Broadway Apartments/Weinberg House Apartments</t>
  </si>
  <si>
    <t>THE WILLOWS AT CENTREVILLE</t>
  </si>
  <si>
    <t>311-1622 BRADLEY DRIVE</t>
  </si>
  <si>
    <t>QUEEN ANNE'S</t>
  </si>
  <si>
    <t>NEW</t>
  </si>
  <si>
    <t>FAMILIES</t>
  </si>
  <si>
    <t>TRF Development Partners, Inc</t>
  </si>
  <si>
    <t>CENTREVILLE</t>
  </si>
  <si>
    <t>ROCK SPRING STATION</t>
  </si>
  <si>
    <t>2000 ROCK SPRINGS ROAD</t>
  </si>
  <si>
    <t>FOREST HILL</t>
  </si>
  <si>
    <t>HARFORD</t>
  </si>
  <si>
    <t>ORCHARD PARK AT BALLENGER RUN</t>
  </si>
  <si>
    <t>5203, 5213, 5214, and 5224 Black Locust Drive</t>
  </si>
  <si>
    <t>FREDERICK</t>
  </si>
  <si>
    <t>ORCHARD DEVELOPMENT CORPORATION</t>
  </si>
  <si>
    <t>BALTIMORE</t>
  </si>
  <si>
    <t>24 SHIPLEY AVENUE</t>
  </si>
  <si>
    <t>CATONSVILLE</t>
  </si>
  <si>
    <t xml:space="preserve">MONUMENT EAST </t>
  </si>
  <si>
    <t>633 AISQUITH STREET</t>
  </si>
  <si>
    <t>BALTIMORE CITY</t>
  </si>
  <si>
    <t>HOUSING AUTHORITY OF BALTIMORE CITY (HABC)</t>
  </si>
  <si>
    <t xml:space="preserve">ST. AMBROSE HOUSING AID CENTER </t>
  </si>
  <si>
    <t>PARK SQUARE HOMES</t>
  </si>
  <si>
    <t>La Cite Development LLC</t>
  </si>
  <si>
    <t>101 &amp; 201 NORTH SCHRODER STREET</t>
  </si>
  <si>
    <t>REHAB</t>
  </si>
  <si>
    <t>THE SQUARE AT MERRITT MILL</t>
  </si>
  <si>
    <t>2700 Block of Merritt Mill Road</t>
  </si>
  <si>
    <t>SALISBURY</t>
  </si>
  <si>
    <t>WICOMICO</t>
  </si>
  <si>
    <t>RED RUN STATION</t>
  </si>
  <si>
    <t>OWINGS MILLS</t>
  </si>
  <si>
    <t>10630 RED RUN BOULEVARD</t>
  </si>
  <si>
    <t>PACA HOUSE</t>
  </si>
  <si>
    <t>Volunteers of America Chesapeake</t>
  </si>
  <si>
    <t>118 N PACA STREET</t>
  </si>
  <si>
    <t>NEW/ACQ/REHAB</t>
  </si>
  <si>
    <t>Walbrook Mill Apartments</t>
  </si>
  <si>
    <t>2636 West North Avenue</t>
  </si>
  <si>
    <t>Bowman Housing for Veterans</t>
  </si>
  <si>
    <t>Patuxent Cove</t>
  </si>
  <si>
    <t>LakeView at Victoria Park</t>
  </si>
  <si>
    <t>J. Van Story Branch Apts</t>
  </si>
  <si>
    <t>Heritage Crossing II</t>
  </si>
  <si>
    <t>Willow Manor @Fairland</t>
  </si>
  <si>
    <t>The Village at Slippery Hill</t>
  </si>
  <si>
    <t>Victory Haven</t>
  </si>
  <si>
    <t>REBJ, INC</t>
  </si>
  <si>
    <t>210,925,215 &amp;320 Fallen Horse Cir</t>
  </si>
  <si>
    <t>Bowman Community Development Corporation</t>
  </si>
  <si>
    <t>61 W Washington Street(43A-43F Clay Street)</t>
  </si>
  <si>
    <t>11080 Weymouth Ct</t>
  </si>
  <si>
    <t>ELDERLY</t>
  </si>
  <si>
    <t>11 West 20th Street</t>
  </si>
  <si>
    <t>GRASONVILLE</t>
  </si>
  <si>
    <t>ACQ/REHAB</t>
  </si>
  <si>
    <t>ANNE ARUNDEL</t>
  </si>
  <si>
    <t>CHARLES</t>
  </si>
  <si>
    <t>Victory Housing, Inc</t>
  </si>
  <si>
    <t>9616 Main Street</t>
  </si>
  <si>
    <t>WALDORF</t>
  </si>
  <si>
    <t>DAMASCUS</t>
  </si>
  <si>
    <t>MONTGOMERY</t>
  </si>
  <si>
    <t>Enterprise Homes Inc</t>
  </si>
  <si>
    <t>500 N. Fremont Avenue</t>
  </si>
  <si>
    <t>Willow Manor at Fairland, LLLP</t>
  </si>
  <si>
    <t>13605 Robey Road</t>
  </si>
  <si>
    <t xml:space="preserve">Conifer &amp; St. Mary's Cnty </t>
  </si>
  <si>
    <t>22014 Pegg Road</t>
  </si>
  <si>
    <t>SILVER SPRING</t>
  </si>
  <si>
    <t>ST MARY'S</t>
  </si>
  <si>
    <t>Fed NHTF</t>
  </si>
  <si>
    <t>Homes on Quaker Lane</t>
  </si>
  <si>
    <t>Homes for America, Inc</t>
  </si>
  <si>
    <t>17330 Quaker Lane</t>
  </si>
  <si>
    <t>SANDY SPRING</t>
  </si>
  <si>
    <t>Schumaker Place Apts</t>
  </si>
  <si>
    <t>Leon N. Weiner &amp; Associates</t>
  </si>
  <si>
    <t>818 S. Schumaker Drive</t>
  </si>
  <si>
    <t>Bay Country Apartments</t>
  </si>
  <si>
    <t>Preservation Partners Development III, LP</t>
  </si>
  <si>
    <t>522 Greenwood Avenue</t>
  </si>
  <si>
    <t>CAMBRIDGE</t>
  </si>
  <si>
    <t>DORCHESTER</t>
  </si>
  <si>
    <t>REHAB/ACQ</t>
  </si>
  <si>
    <t>Main Street Apartments</t>
  </si>
  <si>
    <t>RST Development,LLC</t>
  </si>
  <si>
    <t>50 Monroe Place</t>
  </si>
  <si>
    <t>Riverwoods at Tollgate II</t>
  </si>
  <si>
    <t>3803 Monument Circle</t>
  </si>
  <si>
    <t>Headen House Apartments</t>
  </si>
  <si>
    <t>3034 October Place</t>
  </si>
  <si>
    <t>WINTER'S LANE</t>
  </si>
  <si>
    <t>Huntington Apartment</t>
  </si>
  <si>
    <t>3000 Gallery Place</t>
  </si>
  <si>
    <t>Sharpe Square</t>
  </si>
  <si>
    <t>Pax-Edwards, LLC</t>
  </si>
  <si>
    <t>820 Motter Avenue</t>
  </si>
  <si>
    <t>Park View at Taylor</t>
  </si>
  <si>
    <t>4102 Taylor Avenue</t>
  </si>
  <si>
    <t>Park View at Woodlawn</t>
  </si>
  <si>
    <t>2020 Featherbed Lane</t>
  </si>
  <si>
    <t xml:space="preserve">BALTIMORE </t>
  </si>
  <si>
    <t>Broadway Homes</t>
  </si>
  <si>
    <t>Springford Garden&amp;School House</t>
  </si>
  <si>
    <t>1234 McElderry</t>
  </si>
  <si>
    <t>Silver Spring Artspace</t>
  </si>
  <si>
    <t>scattered sites</t>
  </si>
  <si>
    <t>Baltimore City, Balt Co</t>
  </si>
  <si>
    <t xml:space="preserve">1 Whitehall Cirlce&amp;60 Old School House </t>
  </si>
  <si>
    <t>21921/21904</t>
  </si>
  <si>
    <t>Elkton/Port Deposit</t>
  </si>
  <si>
    <t>Mission First Housing Develop</t>
  </si>
  <si>
    <t>801 Sligo Avenue</t>
  </si>
  <si>
    <t>Artspace Projects Inc.</t>
  </si>
  <si>
    <t>Greenmount &amp; Chase</t>
  </si>
  <si>
    <t>900 Thayer Apts</t>
  </si>
  <si>
    <t>ElizabethHouse III</t>
  </si>
  <si>
    <t>Upton II at Rockville Town Center</t>
  </si>
  <si>
    <t>Housing Opportunities Commissio</t>
  </si>
  <si>
    <t>1315 Apple Ave</t>
  </si>
  <si>
    <t>8240 Fenton Street</t>
  </si>
  <si>
    <t>Rebuild Metro, Inc</t>
  </si>
  <si>
    <t>700 East Chase Street&amp;1107-1111 Green</t>
  </si>
  <si>
    <t>Remington Properties LLC</t>
  </si>
  <si>
    <t>198 East Montgomery Avenue</t>
  </si>
  <si>
    <t>Remington Accessible Housing 3</t>
  </si>
  <si>
    <t>1234 McElderry Street</t>
  </si>
  <si>
    <t>REBJ, INC/Green Street Housing</t>
  </si>
  <si>
    <t>BALTIMORE CITY, BALTIMORE COUNTY, HOWARD COUNTY</t>
  </si>
  <si>
    <t>Scattered sites</t>
  </si>
  <si>
    <t>McCleary Hill I</t>
  </si>
  <si>
    <t>Woodlands at Reid Temple</t>
  </si>
  <si>
    <t>Marshall Gardens</t>
  </si>
  <si>
    <t>Delaware Valley Development</t>
  </si>
  <si>
    <t>W Washington St</t>
  </si>
  <si>
    <t>Atlantic Pacific Communities, LLC</t>
  </si>
  <si>
    <t>11600 Glenn Dale Blvd</t>
  </si>
  <si>
    <t>Glenn Dale</t>
  </si>
  <si>
    <t xml:space="preserve">Orchard Mews </t>
  </si>
  <si>
    <t>Orchard Mews- Baltimore GP, LLC</t>
  </si>
  <si>
    <t>514 Orchard Street</t>
  </si>
  <si>
    <t>Rehab/Acq</t>
  </si>
  <si>
    <t>The Community Builders,Inc</t>
  </si>
  <si>
    <t>1700-1800  Division Street</t>
  </si>
  <si>
    <t>22 Light Street</t>
  </si>
  <si>
    <t>Calvert Hills East</t>
  </si>
  <si>
    <t>Park View at Coldspring</t>
  </si>
  <si>
    <t>Ox Fibre</t>
  </si>
  <si>
    <t>346 Radio Drive</t>
  </si>
  <si>
    <t>Prince Fred</t>
  </si>
  <si>
    <t>Enterprise Homes, Inc</t>
  </si>
  <si>
    <t>4803 Tamarind Road</t>
  </si>
  <si>
    <t>Flamingo Place Apts</t>
  </si>
  <si>
    <t>3900-3934 Flamingo</t>
  </si>
  <si>
    <t>Equity Plus Manager,LLC</t>
  </si>
  <si>
    <t>400 Church Street</t>
  </si>
  <si>
    <t>Magnolia Greene</t>
  </si>
  <si>
    <t>Elizabeth House III Apartments</t>
  </si>
  <si>
    <t>Carrolltowne Village</t>
  </si>
  <si>
    <t>Ivy Hills Townhouses &amp; Apts</t>
  </si>
  <si>
    <t>Rosemont Tower</t>
  </si>
  <si>
    <t>Riverwatch Phase II</t>
  </si>
  <si>
    <t>Towns at Padonia</t>
  </si>
  <si>
    <t>Towne Courts</t>
  </si>
  <si>
    <t>Glenarden Phase 2A</t>
  </si>
  <si>
    <t>Somerset-Extension</t>
  </si>
  <si>
    <t>Homes on Fountain Green</t>
  </si>
  <si>
    <t>Four Ten Lofts</t>
  </si>
  <si>
    <t>Chautauqua Park West</t>
  </si>
  <si>
    <t>The Woda Group, Inc/Magnolia Green</t>
  </si>
  <si>
    <t>13000 Winchester Pike</t>
  </si>
  <si>
    <t>REBJ, Inc</t>
  </si>
  <si>
    <t>6500 Carrolltowne Village Dr</t>
  </si>
  <si>
    <t>100-140 &amp; 101-121 Ohio St</t>
  </si>
  <si>
    <t>740 Poplar Grove Street</t>
  </si>
  <si>
    <t>Volleyball House Apts,LLP</t>
  </si>
  <si>
    <t>5635 Furnace Ave</t>
  </si>
  <si>
    <t>100 Long Vista Ct</t>
  </si>
  <si>
    <t>Pirhl Developers,LLC</t>
  </si>
  <si>
    <t>2010 West Street</t>
  </si>
  <si>
    <t>Pennrose, LLC</t>
  </si>
  <si>
    <t>3171 Rolland Kenner Loop</t>
  </si>
  <si>
    <t>The Woda Group, Inc</t>
  </si>
  <si>
    <t>1400 East Monument St</t>
  </si>
  <si>
    <t>1900 N Fountain Green Rd</t>
  </si>
  <si>
    <t>Episcopal Housing Corp</t>
  </si>
  <si>
    <t>410 N. Eutaw St</t>
  </si>
  <si>
    <t>Garrett Cnty Community Action</t>
  </si>
  <si>
    <t>100-600 Liberty Hill Drive</t>
  </si>
  <si>
    <t>Lavale</t>
  </si>
  <si>
    <t>Eldersburg</t>
  </si>
  <si>
    <t xml:space="preserve">Carroll </t>
  </si>
  <si>
    <t>Havre De Grace</t>
  </si>
  <si>
    <t>Lutherville</t>
  </si>
  <si>
    <t>Bel Air</t>
  </si>
  <si>
    <t>Oakland</t>
  </si>
  <si>
    <t>Upton II at Rockville</t>
  </si>
  <si>
    <t>Victory Housing/HOC</t>
  </si>
  <si>
    <t>Cecilton Elderly Housing</t>
  </si>
  <si>
    <t>Bensor Corner</t>
  </si>
  <si>
    <t>Westminster Way</t>
  </si>
  <si>
    <t>Meade Village</t>
  </si>
  <si>
    <t>Hollander Ridge</t>
  </si>
  <si>
    <t>Robinson Overlook</t>
  </si>
  <si>
    <t>Catoctin View Apt</t>
  </si>
  <si>
    <t>Fireside Park Apt</t>
  </si>
  <si>
    <t>Home Partnership of Cecil County, Inc</t>
  </si>
  <si>
    <t>233 South Bohemia Avenue</t>
  </si>
  <si>
    <t>Willows at Windsor Village</t>
  </si>
  <si>
    <t>MBID of Delaware, LLC</t>
  </si>
  <si>
    <t xml:space="preserve">300-352 Friendship Rd &amp; 150 East </t>
  </si>
  <si>
    <t>Pax-Edwards LLC/Osprey Property</t>
  </si>
  <si>
    <t>1700 Harford Road</t>
  </si>
  <si>
    <t>Fallston</t>
  </si>
  <si>
    <t xml:space="preserve">New </t>
  </si>
  <si>
    <t>322 W. Main Street</t>
  </si>
  <si>
    <t>Housing Commission of Anne Arundel</t>
  </si>
  <si>
    <t>1710 Meade Village Circle Rd</t>
  </si>
  <si>
    <t>Severn</t>
  </si>
  <si>
    <t>The NHP Foundation</t>
  </si>
  <si>
    <t>Scattered Site</t>
  </si>
  <si>
    <t>Woda Cooper Development, Inc</t>
  </si>
  <si>
    <t>7410 Grace Drive</t>
  </si>
  <si>
    <t>Housing Authority of the City of Frederick</t>
  </si>
  <si>
    <t>800 Motter Ave</t>
  </si>
  <si>
    <t>RHE Fireside Park Inc</t>
  </si>
  <si>
    <t>735 Monroe Street</t>
  </si>
  <si>
    <t>Acq</t>
  </si>
  <si>
    <t>Compatibility Report for Data Dictionary MF FY 2020 QTR 1st 1.20 as of 6.30.20.xls</t>
  </si>
  <si>
    <t>Run on 7/23/2020 15:47</t>
  </si>
  <si>
    <t>The following features in this workbook are not supported by earlier versions of Excel. These features may be lost or degraded when opening this workbook in an earlier version of Excel or if you save this workbook in an earlier file format.</t>
  </si>
  <si>
    <t>Significant loss of functionality</t>
  </si>
  <si>
    <t>Some formulas in this workbook are linked to other workbooks that are closed. When these formulas are recalculated in earlier versions of Excel without opening the linked workbooks, characters beyond the 255-character limit cannot be returned.</t>
  </si>
  <si>
    <t>Some cells or styles in this workbook contain formatting that is not supported by the selected file format. These formats will be converted to the closest format available.</t>
  </si>
  <si>
    <t xml:space="preserve">River Bend Court </t>
  </si>
  <si>
    <t>Housing Authority of the City of Cumberland</t>
  </si>
  <si>
    <t>46,50,52 Lamont St/75,95 W.Oldtown</t>
  </si>
  <si>
    <t>Renaissance Row</t>
  </si>
  <si>
    <t>Park Heights and Rosewood</t>
  </si>
  <si>
    <t>Knowles Manor Sr Housing</t>
  </si>
  <si>
    <t>KM Development Partners LLC</t>
  </si>
  <si>
    <t>3910 Knowles Avenue</t>
  </si>
  <si>
    <t>Kensington</t>
  </si>
  <si>
    <t>Greenspring Overlook Apts</t>
  </si>
  <si>
    <t>Greater Baltimore AHC Inc</t>
  </si>
  <si>
    <t>2406 Loyola Northway</t>
  </si>
  <si>
    <t>Pleasant Manor</t>
  </si>
  <si>
    <t>301 S Church Street</t>
  </si>
  <si>
    <t>Snow Hill</t>
  </si>
  <si>
    <t>Taneytown Crossing</t>
  </si>
  <si>
    <t>Pax- Edwards LLC</t>
  </si>
  <si>
    <t>Harney Road and Westview Drive</t>
  </si>
  <si>
    <t>Taneytown</t>
  </si>
  <si>
    <t>Bauer Park Apartments</t>
  </si>
  <si>
    <t>14635 Bauer Drive</t>
  </si>
  <si>
    <t>Suitland Senior</t>
  </si>
  <si>
    <t xml:space="preserve">Mission First Housing Development </t>
  </si>
  <si>
    <t>2901 Toles Park Drive</t>
  </si>
  <si>
    <t>Prince Georges</t>
  </si>
  <si>
    <t>Princess Anne Townhouses</t>
  </si>
  <si>
    <t>30475 Pine Knoll Drive</t>
  </si>
  <si>
    <t>Hickory Ridge Place</t>
  </si>
  <si>
    <t>Enterprise Community Development, Inc</t>
  </si>
  <si>
    <t>10799 Hickory Ridge Road</t>
  </si>
  <si>
    <t>Henrietta Lacks Village II</t>
  </si>
  <si>
    <t>Henrietta Lacks Village III</t>
  </si>
  <si>
    <t>411 New Pittsburg Ave</t>
  </si>
  <si>
    <t>Turner Station</t>
  </si>
  <si>
    <t>Snowden's Ridge Apartments</t>
  </si>
  <si>
    <t>Arlington Partnership for Affordable Housing</t>
  </si>
  <si>
    <t>2105-A Harlequin Terrace</t>
  </si>
  <si>
    <t>Willows at Berlin</t>
  </si>
  <si>
    <t>312 Maple Avenue</t>
  </si>
  <si>
    <t>McCleary Hill II</t>
  </si>
  <si>
    <t>Newtowne 20</t>
  </si>
  <si>
    <t>800-1214 Newtowne Drive</t>
  </si>
  <si>
    <t>Townes at Peerless</t>
  </si>
  <si>
    <t>15507 Peerless Avenue</t>
  </si>
  <si>
    <t>Upper Marlboro</t>
  </si>
  <si>
    <t>Port Covington-Rye Street</t>
  </si>
  <si>
    <t>Welder Development Company</t>
  </si>
  <si>
    <t>255 Atlas Street/Rye Street</t>
  </si>
  <si>
    <t>515 Thayer Ave</t>
  </si>
  <si>
    <t>Allegany Junction</t>
  </si>
  <si>
    <t>The Woda Group</t>
  </si>
  <si>
    <t>100 East Reynolds Street</t>
  </si>
  <si>
    <t>Hamilton Station 4%MBP</t>
  </si>
  <si>
    <t>Rosemont Gardens / Rosemont Apartments 4 LLC</t>
  </si>
  <si>
    <t>525 Aisquith Apartments</t>
  </si>
  <si>
    <t>520 Somerset Apartments</t>
  </si>
  <si>
    <t>Enterprise/Pax-Edwards</t>
  </si>
  <si>
    <t>Osprey Property Company II</t>
  </si>
  <si>
    <t>Mission First Housing Development Corporation</t>
  </si>
  <si>
    <t>33 Hamilton Avenue</t>
  </si>
  <si>
    <t>2304 Winchester Street</t>
  </si>
  <si>
    <t>525 Aisquith Street</t>
  </si>
  <si>
    <t>Rosemont Gardens 9</t>
  </si>
  <si>
    <t xml:space="preserve">New Safehouse for Sexual Assault Spouse Abuse </t>
  </si>
  <si>
    <t>Resource Center(SARC)</t>
  </si>
  <si>
    <t>Special</t>
  </si>
  <si>
    <t>520 Somerset Street</t>
  </si>
  <si>
    <t>Parkway Overlook 9%</t>
  </si>
  <si>
    <t>Parkway Overlook 4%</t>
  </si>
  <si>
    <t>Willows at Rudy Park</t>
  </si>
  <si>
    <t xml:space="preserve">Alexander House Senior </t>
  </si>
  <si>
    <t>Weinberg - House of Ruth</t>
  </si>
  <si>
    <t>Park View at Ellicott City II</t>
  </si>
  <si>
    <t>Park View at Furnace Branch</t>
  </si>
  <si>
    <t>Park View at Snowden River</t>
  </si>
  <si>
    <t>Chrysalis House</t>
  </si>
  <si>
    <t>Woodyard Station Senior</t>
  </si>
  <si>
    <t>Woodyard Station Family</t>
  </si>
  <si>
    <t>Homes at Gateway Village fka Gateway Village Phase 1, 2, &amp; 3</t>
  </si>
  <si>
    <t>Brookmeadow Apartments</t>
  </si>
  <si>
    <t xml:space="preserve">420 Aisquith </t>
  </si>
  <si>
    <t xml:space="preserve">Homes at Oxon Hill </t>
  </si>
  <si>
    <t>Windsor Valley III</t>
  </si>
  <si>
    <t>Hillwood Manor</t>
  </si>
  <si>
    <t>Georgian Court</t>
  </si>
  <si>
    <t xml:space="preserve">Shady Grove </t>
  </si>
  <si>
    <t>Village at Blenheim Run</t>
  </si>
  <si>
    <t>Tremont Place</t>
  </si>
  <si>
    <t>1600 N Hilton Street</t>
  </si>
  <si>
    <t>Family</t>
  </si>
  <si>
    <t>Construction Cost</t>
  </si>
  <si>
    <t>150 E. Main Street</t>
  </si>
  <si>
    <t xml:space="preserve">Elkton </t>
  </si>
  <si>
    <t xml:space="preserve">Cecil </t>
  </si>
  <si>
    <t>House of Ruth</t>
  </si>
  <si>
    <t>Clinton</t>
  </si>
  <si>
    <t>Olney</t>
  </si>
  <si>
    <t>Method Developers LLC</t>
  </si>
  <si>
    <t>Crownsville</t>
  </si>
  <si>
    <t>Chrysalis House Inc</t>
  </si>
  <si>
    <t>Mission First Housing</t>
  </si>
  <si>
    <t>Oxon Hill</t>
  </si>
  <si>
    <t>Aspin Hills</t>
  </si>
  <si>
    <t>Havre de Grace</t>
  </si>
  <si>
    <t>7 E. Washington Street</t>
  </si>
  <si>
    <t>7466 E Furnace Branch Road</t>
  </si>
  <si>
    <t>8610 Snowden River Parkway</t>
  </si>
  <si>
    <t>8999 Woodyard Road</t>
  </si>
  <si>
    <t>8800 Mimosa Avenue</t>
  </si>
  <si>
    <t>505 Tremont Drive</t>
  </si>
  <si>
    <t>939 Gateway Street</t>
  </si>
  <si>
    <t>150 &amp; 160 Flatland Road</t>
  </si>
  <si>
    <t>420 Aisquith Street</t>
  </si>
  <si>
    <t>N0</t>
  </si>
  <si>
    <t>Ellicott Garden Two</t>
  </si>
  <si>
    <t>5511 and 5513 Waterloo Road</t>
  </si>
  <si>
    <t>1313 Southern Avenue, S.E.</t>
  </si>
  <si>
    <t>570 Meadowwood Drive</t>
  </si>
  <si>
    <t>7101 New Hampshire Avenue</t>
  </si>
  <si>
    <t>3600 Bel Pre Road</t>
  </si>
  <si>
    <t>16125 Crabbs Branch Way</t>
  </si>
  <si>
    <t>18301 Georgia Avenue</t>
  </si>
  <si>
    <t>Willow Manor Properties (Scattered)</t>
  </si>
  <si>
    <t>1919 &amp; 1921 Pulaski Highway</t>
  </si>
  <si>
    <t>Woodside Gardens</t>
  </si>
  <si>
    <t>Sandy Spring</t>
  </si>
  <si>
    <t>Sandy Spring Senior Village</t>
  </si>
  <si>
    <t>Woodland Gardens II</t>
  </si>
  <si>
    <t>St. Anne's Apartments</t>
  </si>
  <si>
    <t>Brock Bridge Landing</t>
  </si>
  <si>
    <t>Overlook Manor</t>
  </si>
  <si>
    <t>25104 Ridge Road</t>
  </si>
  <si>
    <t>Mission First Housing Development</t>
  </si>
  <si>
    <t>FA Developer, LLC (Fairstead Affordable)</t>
  </si>
  <si>
    <t>704 Newtowne Road</t>
  </si>
  <si>
    <t xml:space="preserve">Annapolis </t>
  </si>
  <si>
    <t>Sojourner at Oliver</t>
  </si>
  <si>
    <t>1201 E Preston Street</t>
  </si>
  <si>
    <t xml:space="preserve">Baltimore </t>
  </si>
  <si>
    <t>CHAI</t>
  </si>
  <si>
    <t xml:space="preserve">4701 Park Heights Avenue </t>
  </si>
  <si>
    <t>KCG Development</t>
  </si>
  <si>
    <t>17810 Meeting House Road &amp; 900 Olney-Sandy Srping</t>
  </si>
  <si>
    <t xml:space="preserve">Perkins Phase I - PSO </t>
  </si>
  <si>
    <t>McCormack Baron Salazar, Inc.</t>
  </si>
  <si>
    <t>1401 E. Pratt St</t>
  </si>
  <si>
    <t xml:space="preserve">Highlandtown Plaza Co-op Apartments </t>
  </si>
  <si>
    <t>CSI Support and Development</t>
  </si>
  <si>
    <t>155 Grundy Street</t>
  </si>
  <si>
    <t>Rehab/Acq/New</t>
  </si>
  <si>
    <t>Canton Overlook</t>
  </si>
  <si>
    <t>Weinberg Place Apartments</t>
  </si>
  <si>
    <t>Residence at Springbrook</t>
  </si>
  <si>
    <t xml:space="preserve">North Montgomery Senior Housing </t>
  </si>
  <si>
    <t>Foundation Development Group, LLC</t>
  </si>
  <si>
    <t xml:space="preserve">Woda Cooper Development Inc. </t>
  </si>
  <si>
    <t>7902 Brick Bridge Road</t>
  </si>
  <si>
    <t>101 Tillman Place</t>
  </si>
  <si>
    <t xml:space="preserve">Frederick </t>
  </si>
  <si>
    <t>Frederick County</t>
  </si>
  <si>
    <t>1617 Broening Highway</t>
  </si>
  <si>
    <t>Comprehensive Housing Assistance, Inc. (CHAI)</t>
  </si>
  <si>
    <t>5809 Park Heights Avenue</t>
  </si>
  <si>
    <t xml:space="preserve">Housing Initiative Partnership, Inc. </t>
  </si>
  <si>
    <t>8230 Schultz Road</t>
  </si>
  <si>
    <t>SCG Development Partners LLC</t>
  </si>
  <si>
    <t>19105 Frederick Road</t>
  </si>
  <si>
    <t>Tuerk House- Ashburton</t>
  </si>
  <si>
    <t xml:space="preserve">Tuerk House, Inc. </t>
  </si>
  <si>
    <t>Greenside Apartments</t>
  </si>
  <si>
    <t>Roslyn Rise 9</t>
  </si>
  <si>
    <t xml:space="preserve">Enterprise Community Development, Inc. </t>
  </si>
  <si>
    <t xml:space="preserve">Roslyn Rise 4 </t>
  </si>
  <si>
    <t>The Cascades of Frederick</t>
  </si>
  <si>
    <t xml:space="preserve">Community Housing Initiative, Inc. </t>
  </si>
  <si>
    <t>South Street Senior</t>
  </si>
  <si>
    <t>South Street Family</t>
  </si>
  <si>
    <t xml:space="preserve">Guardian House </t>
  </si>
  <si>
    <t>Landmark Partners</t>
  </si>
  <si>
    <t>Highlandtown Plaza Co-op</t>
  </si>
  <si>
    <t xml:space="preserve">CSI Support &amp; Development </t>
  </si>
  <si>
    <t>Pax Edwards, LLC</t>
  </si>
  <si>
    <t>14036 Village Mill Drive</t>
  </si>
  <si>
    <t>Maugansville</t>
  </si>
  <si>
    <t xml:space="preserve">Washington </t>
  </si>
  <si>
    <t>Osprey Property Company II, LLC</t>
  </si>
  <si>
    <t>45970 Foxchase Drive</t>
  </si>
  <si>
    <t xml:space="preserve">Great Mills </t>
  </si>
  <si>
    <t xml:space="preserve">St. Mary's </t>
  </si>
  <si>
    <t>45910-45955 Foxchase Drive</t>
  </si>
  <si>
    <t>3003-3025 West Cold Spring Lane</t>
  </si>
  <si>
    <t>Cold Spring Lane 4</t>
  </si>
  <si>
    <t>Cold Spring Lane 9</t>
  </si>
  <si>
    <t>Batimore City</t>
  </si>
  <si>
    <t>2926, 2928, 3006 Boarman Avenue</t>
  </si>
  <si>
    <t>10339 Twin Rivers Road</t>
  </si>
  <si>
    <t xml:space="preserve">Columbia </t>
  </si>
  <si>
    <t>360 Prospect Blvd</t>
  </si>
  <si>
    <t>120, 122 West South Street</t>
  </si>
  <si>
    <t>110,124, 130 West Street</t>
  </si>
  <si>
    <t>23 South Gay Street</t>
  </si>
  <si>
    <t>Admiral's Landing 4 (Fox Chase Village)</t>
  </si>
  <si>
    <t>Admiral's Landing 9 (Foxchase Village Rehab)</t>
  </si>
  <si>
    <t>10301-10421 Twin Rivers Road</t>
  </si>
  <si>
    <t>Perkins IIA</t>
  </si>
  <si>
    <t>226 Caroline St</t>
  </si>
  <si>
    <t>Perkins IIB</t>
  </si>
  <si>
    <t>1500 Claremont St</t>
  </si>
  <si>
    <t>Rosemont</t>
  </si>
  <si>
    <t>Woodland Gardens I (9%)</t>
  </si>
  <si>
    <t>Crestwood (4%)</t>
  </si>
  <si>
    <t>Crestwood (9%)</t>
  </si>
  <si>
    <t>4010 Randolph Road</t>
  </si>
  <si>
    <t>Glenarden Phase III (4%)</t>
  </si>
  <si>
    <t>Glenarden Phase III (9%)</t>
  </si>
  <si>
    <t>Millerview Crossing</t>
  </si>
  <si>
    <t>Autumn Woods</t>
  </si>
  <si>
    <t>Willow Manor at Cabin Branch</t>
  </si>
  <si>
    <t>5809 Park Heights Ave</t>
  </si>
  <si>
    <t>Osprey Property Company II LLC</t>
  </si>
  <si>
    <t>5614 New Design Road</t>
  </si>
  <si>
    <t>AHC Inc.</t>
  </si>
  <si>
    <t xml:space="preserve">8401, 8421 and 8431 Marvin Wilson Way;  3046, 3110, 3130, 3140 and 3151 Roland Kenner Loop </t>
  </si>
  <si>
    <t xml:space="preserve">Kirby Development </t>
  </si>
  <si>
    <t>Clarksburg</t>
  </si>
  <si>
    <t>Little Seneca Pkwy. (East of Broadway Avenue and north of W. Old Baltimore Road, with approximate latitude and longitude coordinates of 39°12'58.1"N 77°16'56.1"W )</t>
  </si>
  <si>
    <t xml:space="preserve">8400, 8420,8430 and 8440 Marvin Wilson Way;  3001 and 3021 Roland Kenner Loop </t>
  </si>
  <si>
    <t>Woda Cooper Development, Inc.</t>
  </si>
  <si>
    <t>619 Brightview Road</t>
  </si>
  <si>
    <t>Millersville</t>
  </si>
  <si>
    <t xml:space="preserve">Anne Arundel </t>
  </si>
  <si>
    <t>5033 57th Avenue</t>
  </si>
  <si>
    <t>1121 N Ellamont St (1000 ans 1001 N Ellamont Street)</t>
  </si>
  <si>
    <t>Residence at Forest Glen 9%</t>
  </si>
  <si>
    <t>MontgomeryHousing Partnership, Inc.</t>
  </si>
  <si>
    <t>2106 Belvedere</t>
  </si>
  <si>
    <t>Residence at Forest Glen 4%</t>
  </si>
  <si>
    <t>Charles Landing</t>
  </si>
  <si>
    <t>Vitus Development</t>
  </si>
  <si>
    <t>41 Jameson Court</t>
  </si>
  <si>
    <t>Indian Head</t>
  </si>
  <si>
    <t>Uplands IIB 9%</t>
  </si>
  <si>
    <t>4601 Edmondson Avenue</t>
  </si>
  <si>
    <t>Uplands IIA 4%</t>
  </si>
  <si>
    <t>4625 Edmondson Avenue</t>
  </si>
  <si>
    <t>Slippery Hill Phase II</t>
  </si>
  <si>
    <t xml:space="preserve">Green Street Housing </t>
  </si>
  <si>
    <t>210 Fallen Horse Circle</t>
  </si>
  <si>
    <t>Grasonville</t>
  </si>
  <si>
    <t>Queen Anne's</t>
  </si>
  <si>
    <t>Slippery Hill Senior</t>
  </si>
  <si>
    <t xml:space="preserve">YMCA Safe House </t>
  </si>
  <si>
    <t>YWCA of Annapolis &amp; Anne Arundel County</t>
  </si>
  <si>
    <t>Arnold</t>
  </si>
  <si>
    <t>Cherry Hill Senior Housing</t>
  </si>
  <si>
    <t>901 Cherry Hill Road</t>
  </si>
  <si>
    <t>Merritt Station II</t>
  </si>
  <si>
    <t>1440 Merritt Boulevard</t>
  </si>
  <si>
    <t xml:space="preserve">Dundalk </t>
  </si>
  <si>
    <t>St. Anne's Senior Apartments</t>
  </si>
  <si>
    <t xml:space="preserve">Damascus </t>
  </si>
  <si>
    <t>Willows at Salisbury</t>
  </si>
  <si>
    <t>105 Winterborn Lane</t>
  </si>
  <si>
    <t>Merion Village Senior Apartments</t>
  </si>
  <si>
    <t>904 B Edgewood Road</t>
  </si>
  <si>
    <t xml:space="preserve">Edgewood </t>
  </si>
  <si>
    <t>The Residences at Railroad Square</t>
  </si>
  <si>
    <t>Taft-Mills Group</t>
  </si>
  <si>
    <t>15 S. Maple Avenue</t>
  </si>
  <si>
    <t>Brunswick</t>
  </si>
  <si>
    <t>Eagle Park Vistas</t>
  </si>
  <si>
    <t>Rockenbach Road</t>
  </si>
  <si>
    <t>Hanover</t>
  </si>
  <si>
    <t>Eagle Park Village</t>
  </si>
  <si>
    <t>Elk Chase</t>
  </si>
  <si>
    <t>Carson Development LLC/</t>
  </si>
  <si>
    <t>62 Elk Chase Drive</t>
  </si>
  <si>
    <t>Hill House at Beechfield</t>
  </si>
  <si>
    <t>KCG Development , LLC</t>
  </si>
  <si>
    <t>12005 Traditions Boulevard</t>
  </si>
  <si>
    <t>Bowie</t>
  </si>
  <si>
    <t xml:space="preserve">Bon Secours Apartments </t>
  </si>
  <si>
    <t>1801 1802, 1804 W. Baltimore Street (Scattered)</t>
  </si>
  <si>
    <t>Morris Blum</t>
  </si>
  <si>
    <t>The Community Builder, Inc./The Housing Authority of the City of Annapolis</t>
  </si>
  <si>
    <t>701 Glenwood Street</t>
  </si>
  <si>
    <t>Ascension Homes</t>
  </si>
  <si>
    <t>Govens Ecumencial Development Corporation (GEDCO)</t>
  </si>
  <si>
    <t>Heritage Homes</t>
  </si>
  <si>
    <t>102 Crain Hwy/500 Stony Hill Ct</t>
  </si>
  <si>
    <t>North Frederick</t>
  </si>
  <si>
    <t>425 &amp; 439 N Frederick Avenue</t>
  </si>
  <si>
    <t>Gathersburg</t>
  </si>
  <si>
    <t>Park Montgomery 4%</t>
  </si>
  <si>
    <t>8860 Piney Branch Road</t>
  </si>
  <si>
    <t xml:space="preserve">Silver Spring </t>
  </si>
  <si>
    <t>Park Montgomery West 9%</t>
  </si>
  <si>
    <t>8856 Piney Branch Road</t>
  </si>
  <si>
    <t>Magnolia Gardens (fka La Plata)</t>
  </si>
  <si>
    <t>6010-6018 Washington Ave</t>
  </si>
  <si>
    <t>Sligo Apartments 4%</t>
  </si>
  <si>
    <t>Green Street Housing &amp; TM Associates</t>
  </si>
  <si>
    <t>715 Sligo Avenue (Building 2)</t>
  </si>
  <si>
    <t xml:space="preserve">Sligo Apartments 9% </t>
  </si>
  <si>
    <t>715 Sligo Avenue (Building 1)</t>
  </si>
  <si>
    <t>Park Heights Senior</t>
  </si>
  <si>
    <t>4710 Park Heights Avenue</t>
  </si>
  <si>
    <t>Flats at College Park</t>
  </si>
  <si>
    <t>RST Development</t>
  </si>
  <si>
    <t>9113 Baltimore Avenue</t>
  </si>
  <si>
    <t>College Park</t>
  </si>
  <si>
    <t>Little Patuxent</t>
  </si>
  <si>
    <t xml:space="preserve">Green Street Housing   </t>
  </si>
  <si>
    <t>1074 Rt. 3 South</t>
  </si>
  <si>
    <t>Gambrills</t>
  </si>
  <si>
    <t>Blue Oaks at North Odenton 4</t>
  </si>
  <si>
    <t>Conifer Realty</t>
  </si>
  <si>
    <t>1580 Annapolis Rd</t>
  </si>
  <si>
    <t xml:space="preserve">Odenton </t>
  </si>
  <si>
    <t>Blue Oaks at North Odenton 9</t>
  </si>
  <si>
    <t>1570 Annapolis Rd</t>
  </si>
  <si>
    <t>Perkins Homes Phase III</t>
  </si>
  <si>
    <t xml:space="preserve">McCormack Baron Salazar, Inc. </t>
  </si>
  <si>
    <t>1516 Claremont Street</t>
  </si>
  <si>
    <t>Overlook East</t>
  </si>
  <si>
    <t>423A, 423B, and 423 1/2 E. Patrick Street</t>
  </si>
  <si>
    <t>JFK Apartments</t>
  </si>
  <si>
    <t>135 N. Mechanic Street</t>
  </si>
  <si>
    <t xml:space="preserve">Cumberland </t>
  </si>
  <si>
    <t xml:space="preserve">Allegany </t>
  </si>
  <si>
    <t>Willows at Forest Drive</t>
  </si>
  <si>
    <t>1701 Forest Drive</t>
  </si>
  <si>
    <t>Foxwell Momerial</t>
  </si>
  <si>
    <t>3700 Greenspring Avenue</t>
  </si>
  <si>
    <t>Residences at Irvington Woods</t>
  </si>
  <si>
    <t>VOA Chesapeake &amp; Carolinas</t>
  </si>
  <si>
    <t>4100 Potter Street</t>
  </si>
  <si>
    <t xml:space="preserve">Family </t>
  </si>
  <si>
    <t>Greenmount Park Apartments</t>
  </si>
  <si>
    <t xml:space="preserve">Somerset Development </t>
  </si>
  <si>
    <t>1100 Greenmount Avenue</t>
  </si>
  <si>
    <t>Hillandale Gateway AR</t>
  </si>
  <si>
    <t>Housing Opportunities Commission of Montgomery Co</t>
  </si>
  <si>
    <t>10100 New Hampshire Avenue</t>
  </si>
  <si>
    <t>Hillandale Gateway NAR</t>
  </si>
  <si>
    <t>10110 New Hampshire Avenue</t>
  </si>
  <si>
    <t>Laurel Grove</t>
  </si>
  <si>
    <t>3460 Laurel Grove Road</t>
  </si>
  <si>
    <t xml:space="preserve">Federalsburg </t>
  </si>
  <si>
    <t>Greenside Senior Apartments</t>
  </si>
  <si>
    <t>Pax Development LLC</t>
  </si>
  <si>
    <t>14007 Village Mill Dr.</t>
  </si>
  <si>
    <t>The Junction</t>
  </si>
  <si>
    <t>Taft-Mills Group, LLC</t>
  </si>
  <si>
    <t>511 and 524 West South Street</t>
  </si>
  <si>
    <t>Patuxent Commons</t>
  </si>
  <si>
    <t>6441 Freetown Road (including 6367 and 6333 Cedar Lane)</t>
  </si>
  <si>
    <t>W. Mulberry Court</t>
  </si>
  <si>
    <t>Nebel Street 9%</t>
  </si>
  <si>
    <t xml:space="preserve">Montgomery Housing Partnership, Inc. </t>
  </si>
  <si>
    <t>11901 Nebel Street</t>
  </si>
  <si>
    <t>Nebel Street 4%</t>
  </si>
  <si>
    <t>Greens at Irvington Mews 2</t>
  </si>
  <si>
    <t>Enterprise Community Development</t>
  </si>
  <si>
    <t>200 Block South Woodington Road/Irvington</t>
  </si>
  <si>
    <t>Park Heights Place</t>
  </si>
  <si>
    <t>5430 Park Heights Avenue</t>
  </si>
  <si>
    <t>College Parkway</t>
  </si>
  <si>
    <t>570 Bellerive Drive</t>
  </si>
  <si>
    <t>Walker Mews</t>
  </si>
  <si>
    <t>The Related Companies, L.P.</t>
  </si>
  <si>
    <t>6225 York Road</t>
  </si>
  <si>
    <t>The Cassidy</t>
  </si>
  <si>
    <t>KCG Development, LLC</t>
  </si>
  <si>
    <t>Karen Blvd TM73, Grid:D3&amp; E3</t>
  </si>
  <si>
    <t xml:space="preserve">Capitol Heights </t>
  </si>
  <si>
    <t>The Point at Smithsburg</t>
  </si>
  <si>
    <t>1 W. School Lane</t>
  </si>
  <si>
    <t>Smithburg</t>
  </si>
  <si>
    <t>Great Mills Court and Joe Baker Village</t>
  </si>
  <si>
    <t>45990 Great Mills Court &amp; 21260 Joe Baker Court</t>
  </si>
  <si>
    <t>Brittany Bay Apartments</t>
  </si>
  <si>
    <t xml:space="preserve">TM Associates Development, Inc. </t>
  </si>
  <si>
    <t xml:space="preserve">21390 Brittany Bay </t>
  </si>
  <si>
    <t>Rock Hall</t>
  </si>
  <si>
    <t>Kent County</t>
  </si>
  <si>
    <t>Riverside Homes ay Mitchell Landing</t>
  </si>
  <si>
    <t>519 Alabama Avenue &amp; 135 Mitchell Road</t>
  </si>
  <si>
    <t>Beacon House</t>
  </si>
  <si>
    <t>Beacon Communities Services, LLC</t>
  </si>
  <si>
    <t>Beacon House 4</t>
  </si>
  <si>
    <t>3549-3601 Old Frederick Rd</t>
  </si>
  <si>
    <t>Calvert Hills II</t>
  </si>
  <si>
    <t>Calvert Hills Road &amp; Elizebeth Drive</t>
  </si>
  <si>
    <t>Villages at Marley Station</t>
  </si>
  <si>
    <t>Fairfield Affordable Housing Fund</t>
  </si>
  <si>
    <t>7805 Bruton Drive</t>
  </si>
  <si>
    <t>Amber Commons</t>
  </si>
  <si>
    <t xml:space="preserve">MRK Partners, Inc. </t>
  </si>
  <si>
    <t>7 Prism Place</t>
  </si>
  <si>
    <t xml:space="preserve">Gaithersburg </t>
  </si>
  <si>
    <t xml:space="preserve">Montgomery </t>
  </si>
  <si>
    <t>Ranleagh Court Apartments</t>
  </si>
  <si>
    <t>6001 Turnabout Lane</t>
  </si>
  <si>
    <t>Waverly Winds 4</t>
  </si>
  <si>
    <t>5587 Cedar Lane</t>
  </si>
  <si>
    <t>Waverly Winds 9</t>
  </si>
  <si>
    <t>5597 Cedar Lane</t>
  </si>
  <si>
    <t>Essex Coop</t>
  </si>
  <si>
    <t>CSI Support &amp; Development Services</t>
  </si>
  <si>
    <t>1000 Franklin Avenue</t>
  </si>
  <si>
    <t>Parkview Towers</t>
  </si>
  <si>
    <t>7667 Maple Avenue</t>
  </si>
  <si>
    <t xml:space="preserve">Takoma Park </t>
  </si>
  <si>
    <t>Clare Court</t>
  </si>
  <si>
    <t xml:space="preserve">Homes for America, Inc. </t>
  </si>
  <si>
    <t>3725 Ellerslie Avenue</t>
  </si>
  <si>
    <t>New/Rehab/Acq</t>
  </si>
  <si>
    <t>Sunset Hargraves</t>
  </si>
  <si>
    <t>502 Sunset Boulevard and 1005 Hargraves Ct</t>
  </si>
  <si>
    <t>Ridgley</t>
  </si>
  <si>
    <t>Villas at Lexwood</t>
  </si>
  <si>
    <t>Lexwoods Drive</t>
  </si>
  <si>
    <t>The Harry and Jeanette Weinberg House</t>
  </si>
  <si>
    <t xml:space="preserve">Comprehensive Housing Assistance Inc. </t>
  </si>
  <si>
    <t>16 Old Court Road</t>
  </si>
  <si>
    <t>Pikesville</t>
  </si>
  <si>
    <t>Hopkins Village</t>
  </si>
  <si>
    <t>Related Affordable, LLC</t>
  </si>
  <si>
    <t>3 Brett Court</t>
  </si>
  <si>
    <t>Park Place at Addison Road Metro</t>
  </si>
  <si>
    <t>Banneker Ventures</t>
  </si>
  <si>
    <t>6301 Central Avenue</t>
  </si>
  <si>
    <t>Perkins 4A</t>
  </si>
  <si>
    <t>301 S. Bond Street</t>
  </si>
  <si>
    <t>Perkins 4B</t>
  </si>
  <si>
    <t>227 S. Bond Street</t>
  </si>
  <si>
    <t>Hamlet Woods</t>
  </si>
  <si>
    <t>5201-5357 Egret Lane</t>
  </si>
  <si>
    <t>1910 University Blvd</t>
  </si>
  <si>
    <t>1910 University Boulevard W</t>
  </si>
  <si>
    <t>Keys Pointe 2A</t>
  </si>
  <si>
    <t>Greater Baltimore AHC</t>
  </si>
  <si>
    <t>6300 Boston Street</t>
  </si>
  <si>
    <t>Moss Hill</t>
  </si>
  <si>
    <t>407 Moss Hill Lane</t>
  </si>
  <si>
    <t>Schoolhouse Road Apartments</t>
  </si>
  <si>
    <t>Pax Development, LLC</t>
  </si>
  <si>
    <t>7648 Schoolhouse Road</t>
  </si>
  <si>
    <t>Sykesville</t>
  </si>
  <si>
    <t>Carroll County</t>
  </si>
  <si>
    <t>Holly Lane</t>
  </si>
  <si>
    <t xml:space="preserve">Justice Housing Inc. </t>
  </si>
  <si>
    <t>4908 Crenshaw Avenue</t>
  </si>
  <si>
    <t>The Highlands</t>
  </si>
  <si>
    <t xml:space="preserve">Community Housing Initiatice, Inc. </t>
  </si>
  <si>
    <t>6851 Sheriff Road</t>
  </si>
  <si>
    <t>New Carrollton Senior Phase I</t>
  </si>
  <si>
    <t>Urban Atlantic Development LLC</t>
  </si>
  <si>
    <t>4051 Garden City Drive</t>
  </si>
  <si>
    <t>Wiley H. Bates</t>
  </si>
  <si>
    <t>1103 Smithville Street</t>
  </si>
  <si>
    <t>Townes at the Terraces</t>
  </si>
  <si>
    <t>Baltimore Affordable Housing Development</t>
  </si>
  <si>
    <t xml:space="preserve">800 West Saratoga Street </t>
  </si>
  <si>
    <t>NoBe</t>
  </si>
  <si>
    <t>7055 Gastro Lane</t>
  </si>
  <si>
    <t xml:space="preserve">Rockville </t>
  </si>
  <si>
    <t>Chestertown Landing I</t>
  </si>
  <si>
    <t>Carson Development LLC</t>
  </si>
  <si>
    <t>503 Morgnec Road</t>
  </si>
  <si>
    <t>Belvedere Place</t>
  </si>
  <si>
    <t>WinnDevelopment/Bridges Community Development Corp</t>
  </si>
  <si>
    <t>3101 West Baltimore Avenue</t>
  </si>
  <si>
    <t>Prescott Square</t>
  </si>
  <si>
    <t>Opsrey Property Company II, LLC</t>
  </si>
  <si>
    <t>4400 Old Court Road</t>
  </si>
  <si>
    <t xml:space="preserve">Pikesville </t>
  </si>
  <si>
    <t>Red Maple</t>
  </si>
  <si>
    <t>Homes for American, Inc.</t>
  </si>
  <si>
    <t>407 E. Joppa Road</t>
  </si>
  <si>
    <t xml:space="preserve">Towson </t>
  </si>
  <si>
    <t>Prospect Heights</t>
  </si>
  <si>
    <t>Searfoss Development, LLC</t>
  </si>
  <si>
    <t>202A-204C, 205A&amp;B, 213A&amp;B, 215A-217C Gold Rush Lane</t>
  </si>
  <si>
    <t>Hurlock</t>
  </si>
  <si>
    <t xml:space="preserve">Dorchester </t>
  </si>
  <si>
    <t>Somerset Jefferson 4</t>
  </si>
  <si>
    <t>Misson First Housing Development Corporation</t>
  </si>
  <si>
    <t>1231 Jefferson Street</t>
  </si>
  <si>
    <t>Somerset Jefferson 9</t>
  </si>
  <si>
    <t>1232 Jefferson Street</t>
  </si>
  <si>
    <t>Riverwoods at Northeast II</t>
  </si>
  <si>
    <t>400, 500, 1000 Riverwoods Road</t>
  </si>
  <si>
    <t>Laurens and Carey</t>
  </si>
  <si>
    <t xml:space="preserve">1330 Laurens Street; 1431 N. Carey St. </t>
  </si>
  <si>
    <t>Arbor Oaks</t>
  </si>
  <si>
    <t>800-825 Dartmouth Road, 801-813 Lenton Avenue, 5601-5618 McClean Bvld, 3401-3424 Mary Avenue</t>
  </si>
  <si>
    <t>Sojourner Place</t>
  </si>
  <si>
    <t>111 Park Avenue</t>
  </si>
  <si>
    <t>Cottage at Riverhouse II</t>
  </si>
  <si>
    <t>1009 Riverhouse Drive</t>
  </si>
  <si>
    <t>The Madison on North Market</t>
  </si>
  <si>
    <t>1724 North Market</t>
  </si>
  <si>
    <t>Loch Raven Overlook 9%</t>
  </si>
  <si>
    <t>8710 Loch Raven Blvd</t>
  </si>
  <si>
    <t>Springvale Terrace</t>
  </si>
  <si>
    <t>8505 Springvale Road</t>
  </si>
  <si>
    <t>Addison Park</t>
  </si>
  <si>
    <t>216 Yolanda Ave &amp; 6181 Old Central Ave</t>
  </si>
  <si>
    <t>New Carrollton Affordable Phase I</t>
  </si>
  <si>
    <t xml:space="preserve">4031 Pennsy Drive </t>
  </si>
  <si>
    <t>Villages at Mitchell's Pond</t>
  </si>
  <si>
    <t>1117 Parsons Road</t>
  </si>
  <si>
    <t>Loch Raven Overlook 4%</t>
  </si>
  <si>
    <t>8712 Loch Raven Blvd</t>
  </si>
  <si>
    <t>Multifamily: Construction Project/Award</t>
  </si>
  <si>
    <t>Data Frequency Cumalative?</t>
  </si>
  <si>
    <t>End of worksheet</t>
  </si>
  <si>
    <t>N/A</t>
  </si>
  <si>
    <t>TOTAL2</t>
  </si>
  <si>
    <t>HIDE COLUMN2</t>
  </si>
  <si>
    <t>HIDE COLUMN3</t>
  </si>
  <si>
    <t>HIDE COLUMN4</t>
  </si>
  <si>
    <t>TOTAL5</t>
  </si>
  <si>
    <t>HIDE COLUMN6</t>
  </si>
  <si>
    <t>HIDE COLUMN7</t>
  </si>
  <si>
    <t>HIDE COLUMN8</t>
  </si>
  <si>
    <t>Diff (HIDE COLUMN)9</t>
  </si>
  <si>
    <t>TOTAL10</t>
  </si>
  <si>
    <t>HIDE COLUMN11</t>
  </si>
  <si>
    <t>TOTAL3</t>
  </si>
  <si>
    <t>Total</t>
  </si>
  <si>
    <t>Issue level</t>
  </si>
  <si>
    <t>Issue Description</t>
  </si>
  <si>
    <t>Number of Occurences</t>
  </si>
  <si>
    <t>Version</t>
  </si>
  <si>
    <t>One or more cells in this workbook contain a conditional formatting type that is not supported in earlier versions of Excel, such as data bars, color scales, or icon sets</t>
  </si>
  <si>
    <t>Excel 97-2003</t>
  </si>
  <si>
    <t>Excel 97-2004</t>
  </si>
  <si>
    <t>Excel 97-2005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</si>
</sst>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3">
    <numFmt numFmtId="5" formatCode="&quot;$&quot;#,##0_);\(&quot;$&quot;#,##0\)"/>
    <numFmt numFmtId="6" formatCode="&quot;$&quot;#,##0_);[Red]\(&quot;$&quot;#,##0\)"/>
    <numFmt numFmtId="42" formatCode="_(&quot;$&quot;* #,##0_);_(&quot;$&quot;* \(#,##0\);_(&quot;$&quot;* &quot;-&quot;_);_(@_)"/>
    <numFmt numFmtId="44" formatCode="_(&quot;$&quot;* #,##0.00_);_(&quot;$&quot;* \(#,##0.00\);_(&quot;$&quot;* &quot;-&quot;??_);_(@_)"/>
    <numFmt numFmtId="43" formatCode="_(* #,##0.00_);_(* \(#,##0.00\);_(* &quot;-&quot;??_);_(@_)"/>
    <numFmt numFmtId="164" formatCode="&quot;$&quot;#,##0"/>
    <numFmt numFmtId="165" formatCode="&quot;$&quot;#,##0.00;\(&quot;$&quot;#,##0.00\)"/>
    <numFmt numFmtId="166" formatCode="&quot;$&quot;#,##0;\(&quot;$&quot;#,##0\)"/>
    <numFmt numFmtId="167" formatCode="mm/dd/yy;@"/>
    <numFmt numFmtId="168" formatCode="[$-409]d\-mmm\-yy;@"/>
    <numFmt numFmtId="169" formatCode="_(&quot;$&quot;* #,##0_);_(&quot;$&quot;* \(#,##0\);_(&quot;$&quot;* &quot;-&quot;??_);_(@_)"/>
    <numFmt numFmtId="170" formatCode="&quot;$&quot;#,##0;[Red]&quot;$&quot;#,##0"/>
    <numFmt numFmtId="171" formatCode="_(* #,##0_);_(* \(#,##0\);_(* &quot;-&quot;??_);_(@_)"/>
  </numFmts>
  <fonts count="23" x14ac:knownFonts="1">
    <font>
      <sz val="10"/>
      <color rgb="FF000000"/>
      <name val="Arial"/>
      <family val="2"/>
    </font>
    <font>
      <sz val="11"/>
      <color theme="1"/>
      <name val="Calibri"/>
      <family val="2"/>
      <scheme val="minor"/>
    </font>
    <font>
      <sz val="10"/>
      <name val="Arial"/>
      <family val="2"/>
    </font>
    <font>
      <sz val="9"/>
      <name val="Arial"/>
      <family val="2"/>
    </font>
    <font>
      <b/>
      <sz val="11"/>
      <name val="Calibri"/>
      <family val="2"/>
    </font>
    <font>
      <sz val="10"/>
      <name val="Arial"/>
      <family val="2"/>
    </font>
    <font>
      <sz val="11"/>
      <name val="Calibri"/>
      <family val="2"/>
    </font>
    <font>
      <sz val="10"/>
      <color indexed="8"/>
      <name val="Arial"/>
      <family val="2"/>
    </font>
    <font>
      <sz val="10"/>
      <name val="Arial"/>
      <family val="2"/>
    </font>
    <font>
      <sz val="9"/>
      <color indexed="81"/>
      <name val="Tahoma"/>
      <family val="2"/>
    </font>
    <font>
      <b/>
      <sz val="9"/>
      <color indexed="81"/>
      <name val="Tahoma"/>
      <family val="2"/>
    </font>
    <font>
      <sz val="10"/>
      <color rgb="FF000000"/>
      <name val="Arial"/>
      <family val="2"/>
    </font>
    <font>
      <sz val="11"/>
      <color theme="1"/>
      <name val="Calibri"/>
      <family val="2"/>
      <scheme val="minor"/>
    </font>
    <font>
      <b/>
      <sz val="11"/>
      <color theme="1"/>
      <name val="Calibri"/>
      <family val="2"/>
      <scheme val="minor"/>
    </font>
    <font>
      <sz val="11"/>
      <color rgb="FFFF0000"/>
      <name val="Calibri"/>
      <family val="2"/>
      <scheme val="minor"/>
    </font>
    <font>
      <sz val="11"/>
      <color rgb="FF000000"/>
      <name val="Calibri"/>
      <family val="2"/>
      <scheme val="minor"/>
    </font>
    <font>
      <sz val="11"/>
      <name val="Calibri"/>
      <family val="2"/>
      <scheme val="minor"/>
    </font>
    <font>
      <b/>
      <sz val="11"/>
      <name val="Calibri"/>
      <family val="2"/>
      <scheme val="minor"/>
    </font>
    <font>
      <sz val="11"/>
      <color indexed="8"/>
      <name val="Calibri"/>
      <family val="2"/>
      <scheme val="minor"/>
    </font>
    <font>
      <b/>
      <sz val="10"/>
      <name val="Arial"/>
      <family val="2"/>
    </font>
    <font>
      <b/>
      <sz val="12"/>
      <name val="Arial"/>
      <family val="2"/>
    </font>
    <font>
      <sz val="12"/>
      <name val="Arial"/>
      <family val="2"/>
    </font>
    <font>
      <sz val="8"/>
      <name val="Arial"/>
      <family val="2"/>
    </font>
  </fonts>
  <fills count="22">
    <fill>
      <patternFill patternType="none"/>
    </fill>
    <fill>
      <patternFill patternType="gray125"/>
    </fill>
    <fill>
      <patternFill patternType="solid">
        <fgColor theme="3" tint="0.79998168889431442"/>
        <bgColor indexed="64"/>
      </patternFill>
    </fill>
    <fill>
      <patternFill patternType="solid">
        <fgColor rgb="FFE5B8B7"/>
        <bgColor rgb="FFE5B8B7"/>
      </patternFill>
    </fill>
    <fill>
      <patternFill patternType="solid">
        <fgColor rgb="FFE5B8B7"/>
        <bgColor indexed="64"/>
      </patternFill>
    </fill>
    <fill>
      <patternFill patternType="solid">
        <fgColor theme="5" tint="0.59999389629810485"/>
        <bgColor indexed="64"/>
      </patternFill>
    </fill>
    <fill>
      <patternFill patternType="solid">
        <fgColor theme="6" tint="0.39997558519241921"/>
        <bgColor indexed="64"/>
      </patternFill>
    </fill>
    <fill>
      <patternFill patternType="solid">
        <fgColor rgb="FFFFC000"/>
        <bgColor indexed="64"/>
      </patternFill>
    </fill>
    <fill>
      <patternFill patternType="solid">
        <fgColor theme="7" tint="0.39997558519241921"/>
        <bgColor indexed="64"/>
      </patternFill>
    </fill>
    <fill>
      <patternFill patternType="solid">
        <fgColor theme="3" tint="0.59999389629810485"/>
        <bgColor indexed="64"/>
      </patternFill>
    </fill>
    <fill>
      <patternFill patternType="solid">
        <fgColor theme="4" tint="0.39997558519241921"/>
        <bgColor indexed="64"/>
      </patternFill>
    </fill>
    <fill>
      <patternFill patternType="solid">
        <fgColor theme="6" tint="-0.249977111117893"/>
        <bgColor indexed="64"/>
      </patternFill>
    </fill>
    <fill>
      <patternFill patternType="solid">
        <fgColor theme="0" tint="-0.499984740745262"/>
        <bgColor indexed="64"/>
      </patternFill>
    </fill>
    <fill>
      <patternFill patternType="solid">
        <fgColor theme="0"/>
        <bgColor indexed="64"/>
      </patternFill>
    </fill>
    <fill>
      <patternFill patternType="solid">
        <fgColor rgb="FFFFFF00"/>
        <bgColor indexed="64"/>
      </patternFill>
    </fill>
    <fill>
      <patternFill patternType="solid">
        <fgColor theme="0"/>
        <bgColor rgb="FFB7B7B7"/>
      </patternFill>
    </fill>
    <fill>
      <patternFill patternType="solid">
        <fgColor theme="0"/>
        <bgColor rgb="FFFFFFFF"/>
      </patternFill>
    </fill>
    <fill>
      <patternFill patternType="solid">
        <fgColor theme="8" tint="0.59999389629810485"/>
        <bgColor rgb="FF99CCFF"/>
      </patternFill>
    </fill>
    <fill>
      <patternFill patternType="solid">
        <fgColor theme="8" tint="0.59999389629810485"/>
        <bgColor indexed="64"/>
      </patternFill>
    </fill>
    <fill>
      <patternFill patternType="solid">
        <fgColor theme="3" tint="0.79998168889431442"/>
        <bgColor rgb="FFE5B8B7"/>
      </patternFill>
    </fill>
    <fill>
      <patternFill patternType="solid">
        <fgColor theme="4" tint="0.59999389629810485"/>
        <bgColor rgb="FFE5B8B7"/>
      </patternFill>
    </fill>
    <fill>
      <patternFill patternType="solid">
        <fgColor theme="4" tint="0.59999389629810485"/>
        <bgColor indexed="64"/>
      </patternFill>
    </fill>
  </fills>
  <borders count="34">
    <border>
      <left/>
      <right/>
      <top/>
      <bottom/>
      <diagonal/>
    </border>
    <border>
      <left style="thin">
        <color indexed="22"/>
      </left>
      <right style="thin">
        <color indexed="22"/>
      </right>
      <top style="thin">
        <color indexed="22"/>
      </top>
      <bottom style="thin">
        <color indexed="22"/>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style="thin">
        <color indexed="64"/>
      </left>
      <right style="thin">
        <color indexed="64"/>
      </right>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right style="thin">
        <color indexed="64"/>
      </right>
      <top/>
      <bottom/>
      <diagonal/>
    </border>
    <border>
      <left style="thin">
        <color indexed="64"/>
      </left>
      <right style="thin">
        <color indexed="64"/>
      </right>
      <top/>
      <bottom/>
      <diagonal/>
    </border>
    <border>
      <left style="thin">
        <color indexed="64"/>
      </left>
      <right/>
      <top/>
      <bottom/>
      <diagonal/>
    </border>
    <border>
      <left/>
      <right/>
      <top/>
      <bottom style="thin">
        <color indexed="8"/>
      </bottom>
      <diagonal/>
    </border>
    <border>
      <left style="thin">
        <color indexed="22"/>
      </left>
      <right style="thin">
        <color indexed="22"/>
      </right>
      <top style="thin">
        <color indexed="22"/>
      </top>
      <bottom/>
      <diagonal/>
    </border>
    <border>
      <left style="thin">
        <color theme="0" tint="-0.24994659260841701"/>
      </left>
      <right style="thin">
        <color theme="0" tint="-0.24994659260841701"/>
      </right>
      <top style="thin">
        <color theme="0" tint="-0.24994659260841701"/>
      </top>
      <bottom style="thin">
        <color theme="0" tint="-0.24994659260841701"/>
      </bottom>
      <diagonal/>
    </border>
    <border>
      <left style="medium">
        <color rgb="FFCCCCCC"/>
      </left>
      <right style="medium">
        <color rgb="FF000000"/>
      </right>
      <top style="medium">
        <color rgb="FFCCCCCC"/>
      </top>
      <bottom/>
      <diagonal/>
    </border>
    <border>
      <left style="thin">
        <color rgb="FF000000"/>
      </left>
      <right style="thin">
        <color rgb="FF000000"/>
      </right>
      <top/>
      <bottom/>
      <diagonal/>
    </border>
    <border>
      <left style="thin">
        <color theme="0" tint="-0.24994659260841701"/>
      </left>
      <right style="thin">
        <color theme="0" tint="-0.24994659260841701"/>
      </right>
      <top style="thin">
        <color indexed="64"/>
      </top>
      <bottom style="thin">
        <color theme="0" tint="-0.24994659260841701"/>
      </bottom>
      <diagonal/>
    </border>
    <border>
      <left style="medium">
        <color rgb="FFCCCCCC"/>
      </left>
      <right style="medium">
        <color rgb="FFCCCCCC"/>
      </right>
      <top style="medium">
        <color rgb="FFCCCCCC"/>
      </top>
      <bottom/>
      <diagonal/>
    </border>
    <border>
      <left style="thin">
        <color theme="0" tint="-0.24994659260841701"/>
      </left>
      <right style="thin">
        <color theme="0" tint="-0.24994659260841701"/>
      </right>
      <top style="thin">
        <color theme="0" tint="-0.24994659260841701"/>
      </top>
      <bottom/>
      <diagonal/>
    </border>
    <border>
      <left style="thin">
        <color theme="0" tint="-0.249977111117893"/>
      </left>
      <right style="thin">
        <color theme="0" tint="-0.249977111117893"/>
      </right>
      <top style="thin">
        <color theme="0" tint="-0.249977111117893"/>
      </top>
      <bottom style="thin">
        <color theme="0" tint="-0.249977111117893"/>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bottom style="thin">
        <color indexed="64"/>
      </bottom>
      <diagonal/>
    </border>
    <border>
      <left style="thin">
        <color indexed="64"/>
      </left>
      <right/>
      <top/>
      <bottom style="thin">
        <color indexed="64"/>
      </bottom>
      <diagonal/>
    </border>
    <border>
      <left/>
      <right style="thin">
        <color indexed="64"/>
      </right>
      <top style="thin">
        <color indexed="64"/>
      </top>
      <bottom/>
      <diagonal/>
    </border>
    <border>
      <left/>
      <right/>
      <top style="thin">
        <color indexed="64"/>
      </top>
      <bottom/>
      <diagonal/>
    </border>
    <border>
      <left/>
      <right/>
      <top style="thin">
        <color theme="1"/>
      </top>
      <bottom/>
      <diagonal/>
    </border>
    <border>
      <left style="thin">
        <color rgb="FF000000"/>
      </left>
      <right/>
      <top style="medium">
        <color rgb="FF000000"/>
      </top>
      <bottom/>
      <diagonal/>
    </border>
    <border>
      <left style="thin">
        <color rgb="FF000000"/>
      </left>
      <right/>
      <top style="thin">
        <color rgb="FF000000"/>
      </top>
      <bottom/>
      <diagonal/>
    </border>
    <border>
      <left style="thin">
        <color rgb="FF000000"/>
      </left>
      <right/>
      <top style="thin">
        <color theme="1"/>
      </top>
      <bottom/>
      <diagonal/>
    </border>
    <border>
      <left/>
      <right/>
      <top style="thin">
        <color rgb="FF000000"/>
      </top>
      <bottom/>
      <diagonal/>
    </border>
    <border>
      <left style="thin">
        <color rgb="FF000000"/>
      </left>
      <right/>
      <top style="thin">
        <color rgb="FF000000"/>
      </top>
      <bottom style="thin">
        <color theme="1"/>
      </bottom>
      <diagonal/>
    </border>
    <border>
      <left style="medium">
        <color rgb="FF000000"/>
      </left>
      <right/>
      <top/>
      <bottom/>
      <diagonal/>
    </border>
  </borders>
  <cellStyleXfs count="120">
    <xf numFmtId="0" fontId="0" fillId="0" borderId="0"/>
    <xf numFmtId="43" fontId="1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4" fontId="11"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1" fillId="0" borderId="0" applyFont="0" applyFill="0" applyBorder="0" applyAlignment="0" applyProtection="0"/>
    <xf numFmtId="0" fontId="12" fillId="0" borderId="0"/>
    <xf numFmtId="0" fontId="12" fillId="0" borderId="0"/>
    <xf numFmtId="0" fontId="8" fillId="0" borderId="0"/>
    <xf numFmtId="0" fontId="2" fillId="0" borderId="0"/>
    <xf numFmtId="0" fontId="11" fillId="0" borderId="0"/>
    <xf numFmtId="0" fontId="12" fillId="0" borderId="0"/>
    <xf numFmtId="0" fontId="12" fillId="0" borderId="0"/>
    <xf numFmtId="0" fontId="2" fillId="0" borderId="0"/>
    <xf numFmtId="0" fontId="2" fillId="0" borderId="0"/>
    <xf numFmtId="0" fontId="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5" fillId="0" borderId="0"/>
    <xf numFmtId="0" fontId="2" fillId="0" borderId="0"/>
    <xf numFmtId="0" fontId="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5" fillId="0" borderId="0"/>
    <xf numFmtId="0" fontId="2" fillId="0" borderId="0"/>
    <xf numFmtId="0" fontId="12" fillId="0" borderId="0"/>
    <xf numFmtId="0" fontId="12" fillId="0" borderId="0"/>
    <xf numFmtId="0" fontId="12" fillId="0" borderId="0"/>
    <xf numFmtId="0" fontId="12" fillId="0" borderId="0"/>
    <xf numFmtId="0" fontId="12" fillId="0" borderId="0"/>
    <xf numFmtId="0" fontId="12" fillId="0" borderId="0"/>
    <xf numFmtId="0" fontId="7" fillId="0" borderId="0"/>
    <xf numFmtId="0" fontId="7" fillId="0" borderId="0"/>
    <xf numFmtId="0" fontId="7" fillId="0" borderId="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cellStyleXfs>
  <cellXfs count="523">
    <xf numFmtId="0" fontId="0" fillId="0" borderId="0" xfId="0"/>
    <xf numFmtId="0" fontId="15" fillId="0" borderId="0" xfId="0" applyFont="1"/>
    <xf numFmtId="0" fontId="14" fillId="0" borderId="0" xfId="0" applyFont="1"/>
    <xf numFmtId="0" fontId="16" fillId="0" borderId="0" xfId="0" applyFont="1"/>
    <xf numFmtId="0" fontId="16" fillId="0" borderId="0" xfId="0" applyFont="1" applyAlignment="1">
      <alignment horizontal="center"/>
    </xf>
    <xf numFmtId="0" fontId="16" fillId="0" borderId="14" xfId="84" applyFont="1" applyBorder="1" applyAlignment="1">
      <alignment vertical="center"/>
    </xf>
    <xf numFmtId="0" fontId="16" fillId="0" borderId="14" xfId="98" applyFont="1" applyBorder="1" applyAlignment="1">
      <alignment vertical="center"/>
    </xf>
    <xf numFmtId="0" fontId="16" fillId="0" borderId="14" xfId="91" applyFont="1" applyBorder="1" applyAlignment="1">
      <alignment vertical="center"/>
    </xf>
    <xf numFmtId="0" fontId="16" fillId="0" borderId="0" xfId="0" applyFont="1" applyAlignment="1">
      <alignment wrapText="1"/>
    </xf>
    <xf numFmtId="0" fontId="6" fillId="0" borderId="2" xfId="114" applyFont="1" applyBorder="1" applyAlignment="1">
      <alignment horizontal="right" wrapText="1"/>
    </xf>
    <xf numFmtId="0" fontId="6" fillId="0" borderId="2" xfId="114" applyFont="1" applyBorder="1" applyAlignment="1">
      <alignment wrapText="1"/>
    </xf>
    <xf numFmtId="0" fontId="17" fillId="0" borderId="0" xfId="0" applyFont="1" applyAlignment="1">
      <alignment horizontal="center" vertical="center" wrapText="1"/>
    </xf>
    <xf numFmtId="164" fontId="16" fillId="0" borderId="20" xfId="0" applyNumberFormat="1" applyFont="1" applyBorder="1" applyAlignment="1">
      <alignment horizontal="center"/>
    </xf>
    <xf numFmtId="0" fontId="6" fillId="0" borderId="2" xfId="114" applyFont="1" applyBorder="1" applyAlignment="1">
      <alignment horizontal="center" wrapText="1"/>
    </xf>
    <xf numFmtId="0" fontId="17" fillId="3" borderId="3" xfId="0" applyFont="1" applyFill="1" applyBorder="1" applyAlignment="1">
      <alignment horizontal="center" vertical="center" wrapText="1"/>
    </xf>
    <xf numFmtId="167" fontId="6" fillId="0" borderId="2" xfId="114" applyNumberFormat="1" applyFont="1" applyBorder="1" applyAlignment="1">
      <alignment horizontal="right" wrapText="1"/>
    </xf>
    <xf numFmtId="164" fontId="16" fillId="0" borderId="2" xfId="0" applyNumberFormat="1" applyFont="1" applyBorder="1" applyAlignment="1">
      <alignment horizontal="center"/>
    </xf>
    <xf numFmtId="0" fontId="16" fillId="0" borderId="2" xfId="0" applyFont="1" applyBorder="1" applyAlignment="1">
      <alignment horizontal="center"/>
    </xf>
    <xf numFmtId="0" fontId="17" fillId="3" borderId="4" xfId="0" applyFont="1" applyFill="1" applyBorder="1" applyAlignment="1">
      <alignment horizontal="center" vertical="center" wrapText="1"/>
    </xf>
    <xf numFmtId="0" fontId="17" fillId="4" borderId="6" xfId="0" applyFont="1" applyFill="1" applyBorder="1" applyAlignment="1">
      <alignment horizontal="center" vertical="center" wrapText="1"/>
    </xf>
    <xf numFmtId="0" fontId="17" fillId="4" borderId="7" xfId="0" applyFont="1" applyFill="1" applyBorder="1" applyAlignment="1">
      <alignment horizontal="center" vertical="center" wrapText="1"/>
    </xf>
    <xf numFmtId="167" fontId="17" fillId="4" borderId="7" xfId="0" applyNumberFormat="1" applyFont="1" applyFill="1" applyBorder="1" applyAlignment="1">
      <alignment horizontal="center" vertical="center" wrapText="1"/>
    </xf>
    <xf numFmtId="0" fontId="17" fillId="2" borderId="7" xfId="0" applyFont="1" applyFill="1" applyBorder="1" applyAlignment="1">
      <alignment horizontal="center" vertical="center" wrapText="1"/>
    </xf>
    <xf numFmtId="164" fontId="17" fillId="4" borderId="7" xfId="0" applyNumberFormat="1" applyFont="1" applyFill="1" applyBorder="1" applyAlignment="1">
      <alignment horizontal="center" vertical="center" wrapText="1"/>
    </xf>
    <xf numFmtId="0" fontId="17" fillId="4" borderId="8" xfId="0" applyFont="1" applyFill="1" applyBorder="1" applyAlignment="1">
      <alignment horizontal="center" vertical="center" wrapText="1"/>
    </xf>
    <xf numFmtId="0" fontId="16" fillId="0" borderId="14" xfId="98" applyFont="1" applyBorder="1" applyAlignment="1">
      <alignment vertical="center" wrapText="1"/>
    </xf>
    <xf numFmtId="0" fontId="16" fillId="0" borderId="0" xfId="42" applyFont="1" applyAlignment="1">
      <alignment vertical="center" wrapText="1"/>
    </xf>
    <xf numFmtId="0" fontId="2" fillId="13" borderId="2" xfId="0" applyFont="1" applyFill="1" applyBorder="1"/>
    <xf numFmtId="0" fontId="16" fillId="13" borderId="2" xfId="0" applyFont="1" applyFill="1" applyBorder="1" applyAlignment="1">
      <alignment horizontal="center"/>
    </xf>
    <xf numFmtId="0" fontId="2" fillId="13" borderId="0" xfId="0" applyFont="1" applyFill="1"/>
    <xf numFmtId="0" fontId="16" fillId="0" borderId="2" xfId="114" applyFont="1" applyBorder="1" applyAlignment="1">
      <alignment wrapText="1"/>
    </xf>
    <xf numFmtId="0" fontId="16" fillId="0" borderId="2" xfId="0" applyFont="1" applyBorder="1"/>
    <xf numFmtId="164" fontId="16" fillId="2" borderId="2" xfId="0" applyNumberFormat="1" applyFont="1" applyFill="1" applyBorder="1" applyAlignment="1">
      <alignment horizontal="center"/>
    </xf>
    <xf numFmtId="6" fontId="16" fillId="0" borderId="2" xfId="0" applyNumberFormat="1" applyFont="1" applyBorder="1" applyAlignment="1">
      <alignment horizontal="center"/>
    </xf>
    <xf numFmtId="164" fontId="16" fillId="2" borderId="5" xfId="58" applyNumberFormat="1" applyFont="1" applyFill="1" applyBorder="1" applyAlignment="1">
      <alignment horizontal="center"/>
    </xf>
    <xf numFmtId="164" fontId="16" fillId="0" borderId="2" xfId="105" applyNumberFormat="1" applyFont="1" applyBorder="1" applyAlignment="1">
      <alignment horizontal="center" vertical="center"/>
    </xf>
    <xf numFmtId="3" fontId="16" fillId="0" borderId="2" xfId="0" applyNumberFormat="1" applyFont="1" applyBorder="1" applyAlignment="1">
      <alignment horizontal="center"/>
    </xf>
    <xf numFmtId="0" fontId="16" fillId="0" borderId="1" xfId="0" applyFont="1" applyBorder="1"/>
    <xf numFmtId="164" fontId="17" fillId="14" borderId="7" xfId="0" applyNumberFormat="1" applyFont="1" applyFill="1" applyBorder="1" applyAlignment="1">
      <alignment horizontal="center" vertical="center" wrapText="1"/>
    </xf>
    <xf numFmtId="0" fontId="16" fillId="0" borderId="2" xfId="0" applyFont="1" applyBorder="1" applyAlignment="1">
      <alignment wrapText="1"/>
    </xf>
    <xf numFmtId="164" fontId="16" fillId="0" borderId="2" xfId="0" applyNumberFormat="1" applyFont="1" applyBorder="1" applyAlignment="1">
      <alignment horizontal="right"/>
    </xf>
    <xf numFmtId="6" fontId="16" fillId="0" borderId="2" xfId="0" applyNumberFormat="1" applyFont="1" applyBorder="1" applyAlignment="1">
      <alignment horizontal="right"/>
    </xf>
    <xf numFmtId="0" fontId="16" fillId="0" borderId="3" xfId="0" applyFont="1" applyBorder="1"/>
    <xf numFmtId="0" fontId="16" fillId="0" borderId="4" xfId="0" applyFont="1" applyBorder="1"/>
    <xf numFmtId="0" fontId="16" fillId="0" borderId="12" xfId="0" applyFont="1" applyBorder="1" applyAlignment="1">
      <alignment wrapText="1"/>
    </xf>
    <xf numFmtId="0" fontId="16" fillId="0" borderId="10" xfId="114" applyFont="1" applyBorder="1" applyAlignment="1">
      <alignment wrapText="1"/>
    </xf>
    <xf numFmtId="0" fontId="16" fillId="0" borderId="10" xfId="0" applyFont="1" applyBorder="1"/>
    <xf numFmtId="164" fontId="16" fillId="2" borderId="10" xfId="0" applyNumberFormat="1" applyFont="1" applyFill="1" applyBorder="1" applyAlignment="1">
      <alignment horizontal="center"/>
    </xf>
    <xf numFmtId="6" fontId="16" fillId="0" borderId="10" xfId="0" applyNumberFormat="1" applyFont="1" applyBorder="1" applyAlignment="1">
      <alignment horizontal="right"/>
    </xf>
    <xf numFmtId="164" fontId="16" fillId="2" borderId="10" xfId="58" applyNumberFormat="1" applyFont="1" applyFill="1" applyBorder="1" applyAlignment="1">
      <alignment horizontal="center"/>
    </xf>
    <xf numFmtId="164" fontId="16" fillId="0" borderId="10" xfId="105" applyNumberFormat="1" applyFont="1" applyBorder="1" applyAlignment="1">
      <alignment horizontal="center" vertical="center"/>
    </xf>
    <xf numFmtId="0" fontId="16" fillId="0" borderId="10" xfId="0" applyFont="1" applyBorder="1" applyAlignment="1">
      <alignment horizontal="center"/>
    </xf>
    <xf numFmtId="0" fontId="16" fillId="0" borderId="11" xfId="0" applyFont="1" applyBorder="1" applyAlignment="1">
      <alignment horizontal="center"/>
    </xf>
    <xf numFmtId="164" fontId="16" fillId="0" borderId="2" xfId="106" applyNumberFormat="1" applyFont="1" applyBorder="1" applyAlignment="1">
      <alignment horizontal="center" vertical="center"/>
    </xf>
    <xf numFmtId="6" fontId="16" fillId="0" borderId="0" xfId="0" applyNumberFormat="1" applyFont="1"/>
    <xf numFmtId="164" fontId="16" fillId="0" borderId="2" xfId="0" applyNumberFormat="1" applyFont="1" applyBorder="1"/>
    <xf numFmtId="164" fontId="16" fillId="0" borderId="2" xfId="20" applyNumberFormat="1" applyFont="1" applyFill="1" applyBorder="1" applyAlignment="1">
      <alignment horizontal="center"/>
    </xf>
    <xf numFmtId="164" fontId="16" fillId="0" borderId="5" xfId="0" applyNumberFormat="1" applyFont="1" applyBorder="1" applyAlignment="1">
      <alignment horizontal="center"/>
    </xf>
    <xf numFmtId="164" fontId="17" fillId="4" borderId="7" xfId="0" applyNumberFormat="1" applyFont="1" applyFill="1" applyBorder="1" applyAlignment="1">
      <alignment vertical="center" wrapText="1"/>
    </xf>
    <xf numFmtId="164" fontId="16" fillId="0" borderId="10" xfId="0" applyNumberFormat="1" applyFont="1" applyBorder="1"/>
    <xf numFmtId="164" fontId="16" fillId="0" borderId="10" xfId="0" applyNumberFormat="1" applyFont="1" applyBorder="1" applyAlignment="1">
      <alignment horizontal="center"/>
    </xf>
    <xf numFmtId="164" fontId="16" fillId="0" borderId="10" xfId="20" applyNumberFormat="1" applyFont="1" applyFill="1" applyBorder="1" applyAlignment="1">
      <alignment horizontal="center"/>
    </xf>
    <xf numFmtId="164" fontId="16" fillId="0" borderId="10" xfId="0" applyNumberFormat="1" applyFont="1" applyBorder="1" applyAlignment="1">
      <alignment horizontal="right"/>
    </xf>
    <xf numFmtId="164" fontId="17" fillId="3" borderId="7" xfId="0" applyNumberFormat="1" applyFont="1" applyFill="1" applyBorder="1" applyAlignment="1">
      <alignment horizontal="center" vertical="center" wrapText="1"/>
    </xf>
    <xf numFmtId="164" fontId="16" fillId="0" borderId="5" xfId="58" applyNumberFormat="1" applyFont="1" applyBorder="1" applyAlignment="1">
      <alignment horizontal="center" vertical="center"/>
    </xf>
    <xf numFmtId="164" fontId="16" fillId="0" borderId="2" xfId="58" applyNumberFormat="1" applyFont="1" applyBorder="1" applyAlignment="1">
      <alignment horizontal="center"/>
    </xf>
    <xf numFmtId="164" fontId="16" fillId="0" borderId="5" xfId="105" applyNumberFormat="1" applyFont="1" applyBorder="1" applyAlignment="1">
      <alignment horizontal="center"/>
    </xf>
    <xf numFmtId="164" fontId="16" fillId="0" borderId="5" xfId="106" applyNumberFormat="1" applyFont="1" applyBorder="1" applyAlignment="1">
      <alignment horizontal="center"/>
    </xf>
    <xf numFmtId="164" fontId="17" fillId="5" borderId="7" xfId="21" applyNumberFormat="1" applyFont="1" applyFill="1" applyBorder="1" applyAlignment="1">
      <alignment horizontal="center" wrapText="1"/>
    </xf>
    <xf numFmtId="164" fontId="16" fillId="0" borderId="10" xfId="58" applyNumberFormat="1" applyFont="1" applyBorder="1" applyAlignment="1">
      <alignment horizontal="center" vertical="center"/>
    </xf>
    <xf numFmtId="164" fontId="16" fillId="0" borderId="10" xfId="58" applyNumberFormat="1" applyFont="1" applyBorder="1" applyAlignment="1">
      <alignment horizontal="center"/>
    </xf>
    <xf numFmtId="164" fontId="16" fillId="0" borderId="10" xfId="105" applyNumberFormat="1" applyFont="1" applyBorder="1" applyAlignment="1">
      <alignment horizontal="center"/>
    </xf>
    <xf numFmtId="164" fontId="16" fillId="0" borderId="2" xfId="105" applyNumberFormat="1" applyFont="1" applyBorder="1" applyAlignment="1">
      <alignment horizontal="center"/>
    </xf>
    <xf numFmtId="0" fontId="2" fillId="18" borderId="0" xfId="0" applyFont="1" applyFill="1"/>
    <xf numFmtId="0" fontId="16" fillId="0" borderId="2" xfId="114" applyFont="1" applyBorder="1" applyAlignment="1">
      <alignment horizontal="right" wrapText="1"/>
    </xf>
    <xf numFmtId="0" fontId="16" fillId="0" borderId="2" xfId="114" applyFont="1" applyBorder="1" applyAlignment="1">
      <alignment horizontal="center" wrapText="1"/>
    </xf>
    <xf numFmtId="167" fontId="16" fillId="0" borderId="2" xfId="114" applyNumberFormat="1" applyFont="1" applyBorder="1" applyAlignment="1">
      <alignment horizontal="right" wrapText="1"/>
    </xf>
    <xf numFmtId="0" fontId="16" fillId="0" borderId="5" xfId="0" applyFont="1" applyBorder="1" applyAlignment="1">
      <alignment wrapText="1"/>
    </xf>
    <xf numFmtId="0" fontId="16" fillId="0" borderId="5" xfId="0" applyFont="1" applyBorder="1" applyAlignment="1">
      <alignment horizontal="center"/>
    </xf>
    <xf numFmtId="0" fontId="16" fillId="0" borderId="5" xfId="0" applyFont="1" applyBorder="1"/>
    <xf numFmtId="167" fontId="16" fillId="0" borderId="5" xfId="0" applyNumberFormat="1" applyFont="1" applyBorder="1"/>
    <xf numFmtId="164" fontId="16" fillId="0" borderId="5" xfId="0" applyNumberFormat="1" applyFont="1" applyBorder="1"/>
    <xf numFmtId="164" fontId="16" fillId="0" borderId="5" xfId="58" applyNumberFormat="1" applyFont="1" applyBorder="1" applyAlignment="1">
      <alignment horizontal="center"/>
    </xf>
    <xf numFmtId="164" fontId="16" fillId="2" borderId="5" xfId="0" applyNumberFormat="1" applyFont="1" applyFill="1" applyBorder="1" applyAlignment="1">
      <alignment horizontal="center"/>
    </xf>
    <xf numFmtId="164" fontId="16" fillId="0" borderId="5" xfId="48" applyNumberFormat="1" applyFont="1" applyBorder="1" applyAlignment="1">
      <alignment horizontal="center"/>
    </xf>
    <xf numFmtId="164" fontId="16" fillId="0" borderId="5" xfId="105" applyNumberFormat="1" applyFont="1" applyBorder="1" applyAlignment="1">
      <alignment horizontal="center" vertical="center"/>
    </xf>
    <xf numFmtId="167" fontId="16" fillId="0" borderId="2" xfId="0" applyNumberFormat="1" applyFont="1" applyBorder="1"/>
    <xf numFmtId="164" fontId="16" fillId="0" borderId="2" xfId="58" applyNumberFormat="1" applyFont="1" applyBorder="1" applyAlignment="1">
      <alignment horizontal="center" vertical="center"/>
    </xf>
    <xf numFmtId="164" fontId="16" fillId="0" borderId="2" xfId="48" applyNumberFormat="1" applyFont="1" applyBorder="1" applyAlignment="1">
      <alignment horizontal="center"/>
    </xf>
    <xf numFmtId="171" fontId="16" fillId="0" borderId="2" xfId="1" applyNumberFormat="1" applyFont="1" applyFill="1" applyBorder="1"/>
    <xf numFmtId="0" fontId="16" fillId="13" borderId="2" xfId="0" applyFont="1" applyFill="1" applyBorder="1"/>
    <xf numFmtId="171" fontId="16" fillId="0" borderId="2" xfId="1" applyNumberFormat="1" applyFont="1" applyBorder="1"/>
    <xf numFmtId="171" fontId="16" fillId="0" borderId="2" xfId="1" applyNumberFormat="1" applyFont="1" applyFill="1" applyBorder="1" applyAlignment="1">
      <alignment horizontal="center"/>
    </xf>
    <xf numFmtId="0" fontId="16" fillId="13" borderId="2" xfId="0" applyFont="1" applyFill="1" applyBorder="1" applyAlignment="1">
      <alignment wrapText="1"/>
    </xf>
    <xf numFmtId="164" fontId="16" fillId="0" borderId="2" xfId="20" applyNumberFormat="1" applyFont="1" applyFill="1" applyBorder="1"/>
    <xf numFmtId="167" fontId="16" fillId="0" borderId="0" xfId="0" applyNumberFormat="1" applyFont="1"/>
    <xf numFmtId="170" fontId="16" fillId="0" borderId="0" xfId="0" applyNumberFormat="1" applyFont="1"/>
    <xf numFmtId="0" fontId="16" fillId="2" borderId="0" xfId="0" applyFont="1" applyFill="1"/>
    <xf numFmtId="0" fontId="4" fillId="3" borderId="3" xfId="0" applyFont="1" applyFill="1" applyBorder="1" applyAlignment="1">
      <alignment horizontal="center" vertical="center" wrapText="1"/>
    </xf>
    <xf numFmtId="0" fontId="4" fillId="3" borderId="4" xfId="0" applyFont="1" applyFill="1" applyBorder="1" applyAlignment="1">
      <alignment horizontal="center" vertical="center" wrapText="1"/>
    </xf>
    <xf numFmtId="0" fontId="4" fillId="4" borderId="6" xfId="0" applyFont="1" applyFill="1" applyBorder="1" applyAlignment="1">
      <alignment horizontal="center" vertical="center" wrapText="1"/>
    </xf>
    <xf numFmtId="0" fontId="4" fillId="4" borderId="7" xfId="0" applyFont="1" applyFill="1" applyBorder="1" applyAlignment="1">
      <alignment horizontal="center" vertical="center" wrapText="1"/>
    </xf>
    <xf numFmtId="167" fontId="4" fillId="4" borderId="7" xfId="0" applyNumberFormat="1" applyFont="1" applyFill="1" applyBorder="1" applyAlignment="1">
      <alignment horizontal="center" vertical="center" wrapText="1"/>
    </xf>
    <xf numFmtId="164" fontId="4" fillId="4" borderId="7" xfId="0" applyNumberFormat="1" applyFont="1" applyFill="1" applyBorder="1" applyAlignment="1">
      <alignment horizontal="center" vertical="center" wrapText="1"/>
    </xf>
    <xf numFmtId="0" fontId="4" fillId="2" borderId="7" xfId="0" applyFont="1" applyFill="1" applyBorder="1" applyAlignment="1">
      <alignment horizontal="center" vertical="center" wrapText="1"/>
    </xf>
    <xf numFmtId="164" fontId="4" fillId="5" borderId="7" xfId="21" applyNumberFormat="1" applyFont="1" applyFill="1" applyBorder="1" applyAlignment="1">
      <alignment horizontal="center" wrapText="1"/>
    </xf>
    <xf numFmtId="164" fontId="4" fillId="3" borderId="7" xfId="0" applyNumberFormat="1" applyFont="1" applyFill="1" applyBorder="1" applyAlignment="1">
      <alignment horizontal="center" vertical="center" wrapText="1"/>
    </xf>
    <xf numFmtId="0" fontId="4" fillId="4" borderId="8" xfId="0" applyFont="1" applyFill="1" applyBorder="1" applyAlignment="1">
      <alignment horizontal="center" vertical="center" wrapText="1"/>
    </xf>
    <xf numFmtId="0" fontId="4" fillId="0" borderId="0" xfId="0" applyFont="1" applyAlignment="1">
      <alignment horizontal="center" vertical="center" wrapText="1"/>
    </xf>
    <xf numFmtId="164" fontId="6" fillId="0" borderId="2" xfId="0" applyNumberFormat="1" applyFont="1" applyBorder="1" applyAlignment="1">
      <alignment horizontal="center"/>
    </xf>
    <xf numFmtId="164" fontId="6" fillId="0" borderId="2" xfId="105" applyNumberFormat="1" applyFont="1" applyBorder="1" applyAlignment="1">
      <alignment horizontal="center"/>
    </xf>
    <xf numFmtId="164" fontId="6" fillId="0" borderId="2" xfId="0" applyNumberFormat="1" applyFont="1" applyBorder="1"/>
    <xf numFmtId="0" fontId="6" fillId="0" borderId="2" xfId="0" applyFont="1" applyBorder="1" applyAlignment="1">
      <alignment horizontal="center"/>
    </xf>
    <xf numFmtId="164" fontId="6" fillId="13" borderId="2" xfId="0" applyNumberFormat="1" applyFont="1" applyFill="1" applyBorder="1" applyAlignment="1">
      <alignment horizontal="center"/>
    </xf>
    <xf numFmtId="164" fontId="6" fillId="13" borderId="2" xfId="0" applyNumberFormat="1" applyFont="1" applyFill="1" applyBorder="1"/>
    <xf numFmtId="0" fontId="6" fillId="13" borderId="2" xfId="0" applyFont="1" applyFill="1" applyBorder="1" applyAlignment="1">
      <alignment horizontal="center"/>
    </xf>
    <xf numFmtId="0" fontId="6" fillId="0" borderId="0" xfId="0" applyFont="1"/>
    <xf numFmtId="0" fontId="6" fillId="0" borderId="0" xfId="0" applyFont="1" applyAlignment="1">
      <alignment wrapText="1"/>
    </xf>
    <xf numFmtId="0" fontId="6" fillId="0" borderId="0" xfId="0" applyFont="1" applyAlignment="1">
      <alignment horizontal="center"/>
    </xf>
    <xf numFmtId="167" fontId="6" fillId="0" borderId="0" xfId="0" applyNumberFormat="1" applyFont="1"/>
    <xf numFmtId="170" fontId="6" fillId="0" borderId="0" xfId="0" applyNumberFormat="1" applyFont="1"/>
    <xf numFmtId="0" fontId="6" fillId="2" borderId="0" xfId="0" applyFont="1" applyFill="1"/>
    <xf numFmtId="0" fontId="6" fillId="0" borderId="2" xfId="0" applyFont="1" applyBorder="1"/>
    <xf numFmtId="0" fontId="6" fillId="0" borderId="2" xfId="0" applyFont="1" applyBorder="1" applyAlignment="1">
      <alignment wrapText="1"/>
    </xf>
    <xf numFmtId="0" fontId="6" fillId="0" borderId="5" xfId="0" applyFont="1" applyBorder="1" applyAlignment="1">
      <alignment wrapText="1"/>
    </xf>
    <xf numFmtId="0" fontId="6" fillId="0" borderId="5" xfId="0" applyFont="1" applyBorder="1" applyAlignment="1">
      <alignment horizontal="center"/>
    </xf>
    <xf numFmtId="0" fontId="6" fillId="0" borderId="5" xfId="0" applyFont="1" applyBorder="1"/>
    <xf numFmtId="167" fontId="6" fillId="0" borderId="5" xfId="0" applyNumberFormat="1" applyFont="1" applyBorder="1"/>
    <xf numFmtId="164" fontId="6" fillId="0" borderId="5" xfId="0" applyNumberFormat="1" applyFont="1" applyBorder="1"/>
    <xf numFmtId="164" fontId="6" fillId="2" borderId="5" xfId="0" applyNumberFormat="1" applyFont="1" applyFill="1" applyBorder="1" applyAlignment="1">
      <alignment horizontal="center"/>
    </xf>
    <xf numFmtId="164" fontId="6" fillId="0" borderId="5" xfId="0" applyNumberFormat="1" applyFont="1" applyBorder="1" applyAlignment="1">
      <alignment horizontal="center"/>
    </xf>
    <xf numFmtId="164" fontId="6" fillId="0" borderId="5" xfId="105" applyNumberFormat="1" applyFont="1" applyBorder="1" applyAlignment="1">
      <alignment horizontal="center"/>
    </xf>
    <xf numFmtId="164" fontId="6" fillId="0" borderId="5" xfId="58" applyNumberFormat="1" applyFont="1" applyBorder="1" applyAlignment="1">
      <alignment horizontal="center" vertical="center"/>
    </xf>
    <xf numFmtId="164" fontId="6" fillId="0" borderId="5" xfId="58" applyNumberFormat="1" applyFont="1" applyBorder="1" applyAlignment="1">
      <alignment horizontal="center"/>
    </xf>
    <xf numFmtId="164" fontId="6" fillId="2" borderId="2" xfId="0" applyNumberFormat="1" applyFont="1" applyFill="1" applyBorder="1" applyAlignment="1">
      <alignment horizontal="center"/>
    </xf>
    <xf numFmtId="164" fontId="6" fillId="0" borderId="5" xfId="48" applyNumberFormat="1" applyFont="1" applyBorder="1" applyAlignment="1">
      <alignment horizontal="center"/>
    </xf>
    <xf numFmtId="164" fontId="6" fillId="2" borderId="5" xfId="58" applyNumberFormat="1" applyFont="1" applyFill="1" applyBorder="1" applyAlignment="1">
      <alignment horizontal="center"/>
    </xf>
    <xf numFmtId="164" fontId="6" fillId="0" borderId="5" xfId="105" applyNumberFormat="1" applyFont="1" applyBorder="1" applyAlignment="1">
      <alignment horizontal="center" vertical="center"/>
    </xf>
    <xf numFmtId="167" fontId="6" fillId="0" borderId="2" xfId="0" applyNumberFormat="1" applyFont="1" applyBorder="1"/>
    <xf numFmtId="164" fontId="6" fillId="0" borderId="2" xfId="58" applyNumberFormat="1" applyFont="1" applyBorder="1" applyAlignment="1">
      <alignment horizontal="center" vertical="center"/>
    </xf>
    <xf numFmtId="164" fontId="6" fillId="0" borderId="2" xfId="58" applyNumberFormat="1" applyFont="1" applyBorder="1" applyAlignment="1">
      <alignment horizontal="center"/>
    </xf>
    <xf numFmtId="164" fontId="6" fillId="0" borderId="2" xfId="48" applyNumberFormat="1" applyFont="1" applyBorder="1" applyAlignment="1">
      <alignment horizontal="center"/>
    </xf>
    <xf numFmtId="164" fontId="6" fillId="0" borderId="2" xfId="105" applyNumberFormat="1" applyFont="1" applyBorder="1" applyAlignment="1">
      <alignment horizontal="center" vertical="center"/>
    </xf>
    <xf numFmtId="0" fontId="6" fillId="12" borderId="2" xfId="0" applyFont="1" applyFill="1" applyBorder="1" applyAlignment="1">
      <alignment wrapText="1"/>
    </xf>
    <xf numFmtId="0" fontId="6" fillId="13" borderId="2" xfId="0" applyFont="1" applyFill="1" applyBorder="1"/>
    <xf numFmtId="0" fontId="6" fillId="13" borderId="2" xfId="0" applyFont="1" applyFill="1" applyBorder="1" applyAlignment="1">
      <alignment wrapText="1"/>
    </xf>
    <xf numFmtId="167" fontId="6" fillId="13" borderId="2" xfId="0" applyNumberFormat="1" applyFont="1" applyFill="1" applyBorder="1"/>
    <xf numFmtId="0" fontId="6" fillId="13" borderId="0" xfId="0" applyFont="1" applyFill="1"/>
    <xf numFmtId="164" fontId="6" fillId="0" borderId="0" xfId="0" applyNumberFormat="1" applyFont="1"/>
    <xf numFmtId="43" fontId="6" fillId="0" borderId="0" xfId="1" applyFont="1"/>
    <xf numFmtId="164" fontId="16" fillId="2" borderId="2" xfId="50" applyNumberFormat="1" applyFont="1" applyFill="1" applyBorder="1" applyAlignment="1">
      <alignment horizontal="center"/>
    </xf>
    <xf numFmtId="164" fontId="16" fillId="2" borderId="2" xfId="50" applyNumberFormat="1" applyFont="1" applyFill="1" applyBorder="1" applyAlignment="1">
      <alignment horizontal="center" vertical="center"/>
    </xf>
    <xf numFmtId="0" fontId="16" fillId="0" borderId="2" xfId="50" applyFont="1" applyBorder="1" applyAlignment="1">
      <alignment horizontal="center"/>
    </xf>
    <xf numFmtId="0" fontId="16" fillId="0" borderId="2" xfId="111" applyFont="1" applyBorder="1"/>
    <xf numFmtId="0" fontId="16" fillId="0" borderId="2" xfId="50" applyFont="1" applyBorder="1"/>
    <xf numFmtId="1" fontId="16" fillId="0" borderId="2" xfId="50" applyNumberFormat="1" applyFont="1" applyBorder="1" applyAlignment="1">
      <alignment horizontal="center"/>
    </xf>
    <xf numFmtId="164" fontId="16" fillId="0" borderId="2" xfId="50" applyNumberFormat="1" applyFont="1" applyBorder="1" applyAlignment="1">
      <alignment horizontal="center"/>
    </xf>
    <xf numFmtId="164" fontId="16" fillId="0" borderId="2" xfId="50" applyNumberFormat="1" applyFont="1" applyBorder="1" applyAlignment="1">
      <alignment horizontal="center" vertical="center"/>
    </xf>
    <xf numFmtId="0" fontId="16" fillId="0" borderId="2" xfId="111" applyFont="1" applyBorder="1" applyAlignment="1">
      <alignment vertical="center"/>
    </xf>
    <xf numFmtId="0" fontId="16" fillId="0" borderId="2" xfId="50" applyFont="1" applyBorder="1" applyAlignment="1">
      <alignment vertical="center"/>
    </xf>
    <xf numFmtId="0" fontId="16" fillId="0" borderId="2" xfId="111" quotePrefix="1" applyFont="1" applyBorder="1"/>
    <xf numFmtId="0" fontId="16" fillId="0" borderId="2" xfId="64" applyFont="1" applyBorder="1" applyAlignment="1">
      <alignment horizontal="left"/>
    </xf>
    <xf numFmtId="167" fontId="16" fillId="0" borderId="2" xfId="50" applyNumberFormat="1" applyFont="1" applyBorder="1" applyAlignment="1">
      <alignment horizontal="center" vertical="center"/>
    </xf>
    <xf numFmtId="164" fontId="16" fillId="0" borderId="2" xfId="64" applyNumberFormat="1" applyFont="1" applyBorder="1" applyAlignment="1">
      <alignment vertical="center"/>
    </xf>
    <xf numFmtId="164" fontId="16" fillId="0" borderId="2" xfId="50" applyNumberFormat="1" applyFont="1" applyBorder="1" applyAlignment="1">
      <alignment vertical="center"/>
    </xf>
    <xf numFmtId="164" fontId="16" fillId="0" borderId="2" xfId="64" applyNumberFormat="1" applyFont="1" applyBorder="1"/>
    <xf numFmtId="164" fontId="16" fillId="0" borderId="2" xfId="64" applyNumberFormat="1" applyFont="1" applyBorder="1" applyAlignment="1">
      <alignment horizontal="center" vertical="center"/>
    </xf>
    <xf numFmtId="164" fontId="16" fillId="2" borderId="2" xfId="50" applyNumberFormat="1" applyFont="1" applyFill="1" applyBorder="1" applyAlignment="1">
      <alignment vertical="center"/>
    </xf>
    <xf numFmtId="0" fontId="16" fillId="0" borderId="2" xfId="64" applyFont="1" applyBorder="1"/>
    <xf numFmtId="164" fontId="16" fillId="0" borderId="2" xfId="64" applyNumberFormat="1" applyFont="1" applyBorder="1" applyAlignment="1">
      <alignment horizontal="center"/>
    </xf>
    <xf numFmtId="167" fontId="16" fillId="0" borderId="2" xfId="50" applyNumberFormat="1" applyFont="1" applyBorder="1" applyAlignment="1">
      <alignment horizontal="center"/>
    </xf>
    <xf numFmtId="14" fontId="16" fillId="0" borderId="2" xfId="64" applyNumberFormat="1" applyFont="1" applyBorder="1" applyAlignment="1">
      <alignment vertical="center"/>
    </xf>
    <xf numFmtId="164" fontId="16" fillId="0" borderId="2" xfId="29" applyNumberFormat="1" applyFont="1" applyFill="1" applyBorder="1" applyAlignment="1">
      <alignment horizontal="center"/>
    </xf>
    <xf numFmtId="164" fontId="16" fillId="0" borderId="2" xfId="50" applyNumberFormat="1" applyFont="1" applyBorder="1"/>
    <xf numFmtId="164" fontId="16" fillId="2" borderId="2" xfId="50" applyNumberFormat="1" applyFont="1" applyFill="1" applyBorder="1"/>
    <xf numFmtId="0" fontId="16" fillId="0" borderId="2" xfId="40" applyFont="1" applyBorder="1"/>
    <xf numFmtId="0" fontId="16" fillId="0" borderId="2" xfId="40" applyFont="1" applyBorder="1" applyAlignment="1">
      <alignment horizontal="left"/>
    </xf>
    <xf numFmtId="164" fontId="16" fillId="0" borderId="2" xfId="40" applyNumberFormat="1" applyFont="1" applyBorder="1" applyAlignment="1">
      <alignment horizontal="center"/>
    </xf>
    <xf numFmtId="0" fontId="16" fillId="0" borderId="2" xfId="47" applyFont="1" applyBorder="1" applyAlignment="1">
      <alignment horizontal="center"/>
    </xf>
    <xf numFmtId="0" fontId="16" fillId="0" borderId="2" xfId="48" applyFont="1" applyBorder="1" applyAlignment="1">
      <alignment horizontal="center"/>
    </xf>
    <xf numFmtId="0" fontId="16" fillId="0" borderId="2" xfId="107" quotePrefix="1" applyFont="1" applyBorder="1" applyAlignment="1">
      <alignment horizontal="center"/>
    </xf>
    <xf numFmtId="0" fontId="16" fillId="0" borderId="2" xfId="70" quotePrefix="1" applyFont="1" applyBorder="1"/>
    <xf numFmtId="14" fontId="16" fillId="0" borderId="2" xfId="107" applyNumberFormat="1" applyFont="1" applyBorder="1" applyAlignment="1">
      <alignment horizontal="center"/>
    </xf>
    <xf numFmtId="0" fontId="16" fillId="0" borderId="2" xfId="107" applyFont="1" applyBorder="1" applyAlignment="1">
      <alignment horizontal="center"/>
    </xf>
    <xf numFmtId="0" fontId="16" fillId="0" borderId="2" xfId="70" applyFont="1" applyBorder="1"/>
    <xf numFmtId="14" fontId="16" fillId="0" borderId="2" xfId="107" applyNumberFormat="1" applyFont="1" applyBorder="1" applyAlignment="1">
      <alignment horizontal="center" vertical="center"/>
    </xf>
    <xf numFmtId="0" fontId="16" fillId="0" borderId="2" xfId="47" quotePrefix="1" applyFont="1" applyBorder="1" applyAlignment="1">
      <alignment horizontal="center"/>
    </xf>
    <xf numFmtId="14" fontId="16" fillId="0" borderId="2" xfId="47" applyNumberFormat="1" applyFont="1" applyBorder="1" applyAlignment="1">
      <alignment horizontal="center"/>
    </xf>
    <xf numFmtId="164" fontId="16" fillId="0" borderId="2" xfId="47" applyNumberFormat="1" applyFont="1" applyBorder="1" applyAlignment="1">
      <alignment horizontal="center"/>
    </xf>
    <xf numFmtId="164" fontId="16" fillId="0" borderId="2" xfId="47" applyNumberFormat="1" applyFont="1" applyBorder="1"/>
    <xf numFmtId="164" fontId="16" fillId="21" borderId="2" xfId="47" applyNumberFormat="1" applyFont="1" applyFill="1" applyBorder="1" applyAlignment="1">
      <alignment horizontal="center"/>
    </xf>
    <xf numFmtId="0" fontId="16" fillId="0" borderId="2" xfId="47" quotePrefix="1" applyFont="1" applyBorder="1"/>
    <xf numFmtId="168" fontId="16" fillId="0" borderId="2" xfId="107" applyNumberFormat="1" applyFont="1" applyBorder="1" applyAlignment="1">
      <alignment horizontal="center"/>
    </xf>
    <xf numFmtId="164" fontId="4" fillId="14" borderId="7" xfId="0" applyNumberFormat="1" applyFont="1" applyFill="1" applyBorder="1" applyAlignment="1">
      <alignment horizontal="center" vertical="center" wrapText="1"/>
    </xf>
    <xf numFmtId="14" fontId="16" fillId="0" borderId="2" xfId="50" applyNumberFormat="1" applyFont="1" applyBorder="1"/>
    <xf numFmtId="164" fontId="16" fillId="0" borderId="2" xfId="111" applyNumberFormat="1" applyFont="1" applyBorder="1" applyAlignment="1">
      <alignment vertical="center"/>
    </xf>
    <xf numFmtId="164" fontId="16" fillId="0" borderId="2" xfId="111" applyNumberFormat="1" applyFont="1" applyBorder="1"/>
    <xf numFmtId="14" fontId="16" fillId="0" borderId="2" xfId="50" applyNumberFormat="1" applyFont="1" applyBorder="1" applyAlignment="1">
      <alignment vertical="center"/>
    </xf>
    <xf numFmtId="164" fontId="16" fillId="0" borderId="2" xfId="58" applyNumberFormat="1" applyFont="1" applyBorder="1" applyAlignment="1">
      <alignment vertical="center"/>
    </xf>
    <xf numFmtId="164" fontId="16" fillId="0" borderId="2" xfId="58" applyNumberFormat="1" applyFont="1" applyBorder="1"/>
    <xf numFmtId="0" fontId="16" fillId="9" borderId="2" xfId="0" applyFont="1" applyFill="1" applyBorder="1"/>
    <xf numFmtId="0" fontId="16" fillId="10" borderId="2" xfId="0" applyFont="1" applyFill="1" applyBorder="1"/>
    <xf numFmtId="165" fontId="16" fillId="0" borderId="2" xfId="50" applyNumberFormat="1" applyFont="1" applyBorder="1" applyAlignment="1">
      <alignment vertical="center"/>
    </xf>
    <xf numFmtId="165" fontId="16" fillId="2" borderId="2" xfId="50" applyNumberFormat="1" applyFont="1" applyFill="1" applyBorder="1" applyAlignment="1">
      <alignment vertical="center"/>
    </xf>
    <xf numFmtId="5" fontId="16" fillId="0" borderId="2" xfId="111" applyNumberFormat="1" applyFont="1" applyBorder="1" applyAlignment="1">
      <alignment vertical="center"/>
    </xf>
    <xf numFmtId="164" fontId="16" fillId="11" borderId="2" xfId="111" applyNumberFormat="1" applyFont="1" applyFill="1" applyBorder="1"/>
    <xf numFmtId="0" fontId="17" fillId="3" borderId="16" xfId="0" applyFont="1" applyFill="1" applyBorder="1" applyAlignment="1">
      <alignment vertical="center" wrapText="1"/>
    </xf>
    <xf numFmtId="0" fontId="16" fillId="0" borderId="17" xfId="47" applyFont="1" applyBorder="1"/>
    <xf numFmtId="0" fontId="16" fillId="0" borderId="17" xfId="58" applyFont="1" applyBorder="1"/>
    <xf numFmtId="0" fontId="16" fillId="0" borderId="17" xfId="105" applyFont="1" applyBorder="1"/>
    <xf numFmtId="167" fontId="16" fillId="0" borderId="17" xfId="105" applyNumberFormat="1" applyFont="1" applyBorder="1" applyAlignment="1">
      <alignment vertical="center"/>
    </xf>
    <xf numFmtId="42" fontId="16" fillId="0" borderId="17" xfId="111" applyNumberFormat="1" applyFont="1" applyBorder="1" applyAlignment="1">
      <alignment vertical="center"/>
    </xf>
    <xf numFmtId="42" fontId="16" fillId="0" borderId="17" xfId="0" applyNumberFormat="1" applyFont="1" applyBorder="1"/>
    <xf numFmtId="164" fontId="16" fillId="9" borderId="17" xfId="105" applyNumberFormat="1" applyFont="1" applyFill="1" applyBorder="1" applyAlignment="1">
      <alignment vertical="center"/>
    </xf>
    <xf numFmtId="164" fontId="16" fillId="0" borderId="17" xfId="105" applyNumberFormat="1" applyFont="1" applyBorder="1" applyAlignment="1">
      <alignment vertical="center"/>
    </xf>
    <xf numFmtId="164" fontId="16" fillId="0" borderId="17" xfId="48" applyNumberFormat="1" applyFont="1" applyBorder="1"/>
    <xf numFmtId="164" fontId="16" fillId="0" borderId="17" xfId="50" applyNumberFormat="1" applyFont="1" applyBorder="1" applyAlignment="1">
      <alignment vertical="center"/>
    </xf>
    <xf numFmtId="164" fontId="16" fillId="0" borderId="17" xfId="58" applyNumberFormat="1" applyFont="1" applyBorder="1" applyAlignment="1">
      <alignment vertical="center"/>
    </xf>
    <xf numFmtId="164" fontId="16" fillId="0" borderId="17" xfId="0" applyNumberFormat="1" applyFont="1" applyBorder="1"/>
    <xf numFmtId="164" fontId="16" fillId="0" borderId="17" xfId="50" applyNumberFormat="1" applyFont="1" applyBorder="1"/>
    <xf numFmtId="0" fontId="16" fillId="0" borderId="17" xfId="0" applyFont="1" applyBorder="1"/>
    <xf numFmtId="0" fontId="16" fillId="0" borderId="14" xfId="47" applyFont="1" applyBorder="1"/>
    <xf numFmtId="0" fontId="16" fillId="0" borderId="14" xfId="58" applyFont="1" applyBorder="1" applyAlignment="1">
      <alignment wrapText="1"/>
    </xf>
    <xf numFmtId="0" fontId="16" fillId="0" borderId="14" xfId="58" applyFont="1" applyBorder="1"/>
    <xf numFmtId="0" fontId="16" fillId="0" borderId="14" xfId="105" applyFont="1" applyBorder="1"/>
    <xf numFmtId="167" fontId="16" fillId="0" borderId="14" xfId="105" applyNumberFormat="1" applyFont="1" applyBorder="1" applyAlignment="1">
      <alignment vertical="center"/>
    </xf>
    <xf numFmtId="42" fontId="16" fillId="0" borderId="14" xfId="111" applyNumberFormat="1" applyFont="1" applyBorder="1" applyAlignment="1">
      <alignment vertical="center"/>
    </xf>
    <xf numFmtId="42" fontId="16" fillId="0" borderId="14" xfId="0" applyNumberFormat="1" applyFont="1" applyBorder="1"/>
    <xf numFmtId="164" fontId="16" fillId="9" borderId="14" xfId="105" applyNumberFormat="1" applyFont="1" applyFill="1" applyBorder="1" applyAlignment="1">
      <alignment vertical="center"/>
    </xf>
    <xf numFmtId="164" fontId="16" fillId="0" borderId="14" xfId="105" applyNumberFormat="1" applyFont="1" applyBorder="1" applyAlignment="1">
      <alignment vertical="center"/>
    </xf>
    <xf numFmtId="164" fontId="16" fillId="0" borderId="14" xfId="105" applyNumberFormat="1" applyFont="1" applyBorder="1"/>
    <xf numFmtId="164" fontId="16" fillId="0" borderId="14" xfId="58" applyNumberFormat="1" applyFont="1" applyBorder="1" applyAlignment="1">
      <alignment vertical="center"/>
    </xf>
    <xf numFmtId="164" fontId="16" fillId="0" borderId="14" xfId="0" applyNumberFormat="1" applyFont="1" applyBorder="1"/>
    <xf numFmtId="164" fontId="16" fillId="0" borderId="14" xfId="50" applyNumberFormat="1" applyFont="1" applyBorder="1"/>
    <xf numFmtId="164" fontId="16" fillId="0" borderId="14" xfId="48" applyNumberFormat="1" applyFont="1" applyBorder="1"/>
    <xf numFmtId="164" fontId="16" fillId="0" borderId="14" xfId="50" applyNumberFormat="1" applyFont="1" applyBorder="1" applyAlignment="1">
      <alignment vertical="center"/>
    </xf>
    <xf numFmtId="0" fontId="16" fillId="0" borderId="14" xfId="0" applyFont="1" applyBorder="1"/>
    <xf numFmtId="0" fontId="16" fillId="0" borderId="14" xfId="77" applyFont="1" applyBorder="1" applyAlignment="1">
      <alignment vertical="center"/>
    </xf>
    <xf numFmtId="164" fontId="16" fillId="9" borderId="14" xfId="77" applyNumberFormat="1" applyFont="1" applyFill="1" applyBorder="1" applyAlignment="1">
      <alignment vertical="center"/>
    </xf>
    <xf numFmtId="164" fontId="16" fillId="0" borderId="14" xfId="77" applyNumberFormat="1" applyFont="1" applyBorder="1" applyAlignment="1">
      <alignment vertical="center"/>
    </xf>
    <xf numFmtId="164" fontId="16" fillId="0" borderId="14" xfId="84" applyNumberFormat="1" applyFont="1" applyBorder="1" applyAlignment="1">
      <alignment vertical="center"/>
    </xf>
    <xf numFmtId="167" fontId="16" fillId="0" borderId="14" xfId="105" applyNumberFormat="1" applyFont="1" applyBorder="1"/>
    <xf numFmtId="164" fontId="16" fillId="0" borderId="14" xfId="58" applyNumberFormat="1" applyFont="1" applyBorder="1"/>
    <xf numFmtId="164" fontId="16" fillId="9" borderId="14" xfId="91" applyNumberFormat="1" applyFont="1" applyFill="1" applyBorder="1" applyAlignment="1">
      <alignment vertical="center"/>
    </xf>
    <xf numFmtId="164" fontId="16" fillId="0" borderId="14" xfId="91" applyNumberFormat="1" applyFont="1" applyBorder="1" applyAlignment="1">
      <alignment vertical="center"/>
    </xf>
    <xf numFmtId="164" fontId="16" fillId="0" borderId="14" xfId="98" applyNumberFormat="1" applyFont="1" applyBorder="1" applyAlignment="1">
      <alignment vertical="center"/>
    </xf>
    <xf numFmtId="164" fontId="16" fillId="9" borderId="14" xfId="105" applyNumberFormat="1" applyFont="1" applyFill="1" applyBorder="1"/>
    <xf numFmtId="0" fontId="16" fillId="0" borderId="19" xfId="47" applyFont="1" applyBorder="1"/>
    <xf numFmtId="0" fontId="16" fillId="0" borderId="19" xfId="58" applyFont="1" applyBorder="1"/>
    <xf numFmtId="0" fontId="16" fillId="0" borderId="19" xfId="105" applyFont="1" applyBorder="1"/>
    <xf numFmtId="167" fontId="16" fillId="0" borderId="19" xfId="105" applyNumberFormat="1" applyFont="1" applyBorder="1"/>
    <xf numFmtId="42" fontId="16" fillId="0" borderId="19" xfId="111" applyNumberFormat="1" applyFont="1" applyBorder="1" applyAlignment="1">
      <alignment vertical="center"/>
    </xf>
    <xf numFmtId="42" fontId="16" fillId="0" borderId="19" xfId="0" applyNumberFormat="1" applyFont="1" applyBorder="1"/>
    <xf numFmtId="164" fontId="16" fillId="9" borderId="19" xfId="105" applyNumberFormat="1" applyFont="1" applyFill="1" applyBorder="1"/>
    <xf numFmtId="164" fontId="16" fillId="0" borderId="19" xfId="105" applyNumberFormat="1" applyFont="1" applyBorder="1"/>
    <xf numFmtId="164" fontId="16" fillId="0" borderId="19" xfId="58" applyNumberFormat="1" applyFont="1" applyBorder="1"/>
    <xf numFmtId="164" fontId="16" fillId="0" borderId="19" xfId="0" applyNumberFormat="1" applyFont="1" applyBorder="1"/>
    <xf numFmtId="164" fontId="16" fillId="0" borderId="19" xfId="50" applyNumberFormat="1" applyFont="1" applyBorder="1"/>
    <xf numFmtId="164" fontId="16" fillId="0" borderId="19" xfId="48" applyNumberFormat="1" applyFont="1" applyBorder="1"/>
    <xf numFmtId="0" fontId="16" fillId="0" borderId="19" xfId="0" applyFont="1" applyBorder="1"/>
    <xf numFmtId="0" fontId="16" fillId="0" borderId="0" xfId="47" applyFont="1"/>
    <xf numFmtId="0" fontId="16" fillId="0" borderId="0" xfId="58" applyFont="1"/>
    <xf numFmtId="0" fontId="16" fillId="0" borderId="0" xfId="105" applyFont="1"/>
    <xf numFmtId="167" fontId="16" fillId="0" borderId="0" xfId="105" applyNumberFormat="1" applyFont="1"/>
    <xf numFmtId="42" fontId="16" fillId="0" borderId="0" xfId="111" applyNumberFormat="1" applyFont="1" applyAlignment="1">
      <alignment vertical="center"/>
    </xf>
    <xf numFmtId="42" fontId="16" fillId="0" borderId="0" xfId="0" applyNumberFormat="1" applyFont="1"/>
    <xf numFmtId="164" fontId="16" fillId="9" borderId="0" xfId="105" applyNumberFormat="1" applyFont="1" applyFill="1"/>
    <xf numFmtId="164" fontId="16" fillId="0" borderId="0" xfId="105" applyNumberFormat="1" applyFont="1"/>
    <xf numFmtId="164" fontId="16" fillId="0" borderId="0" xfId="58" applyNumberFormat="1" applyFont="1"/>
    <xf numFmtId="164" fontId="16" fillId="0" borderId="0" xfId="0" applyNumberFormat="1" applyFont="1"/>
    <xf numFmtId="164" fontId="16" fillId="0" borderId="0" xfId="50" applyNumberFormat="1" applyFont="1"/>
    <xf numFmtId="164" fontId="16" fillId="0" borderId="0" xfId="48" applyNumberFormat="1" applyFont="1"/>
    <xf numFmtId="0" fontId="16" fillId="0" borderId="0" xfId="58" applyFont="1" applyAlignment="1">
      <alignment wrapText="1"/>
    </xf>
    <xf numFmtId="0" fontId="16" fillId="0" borderId="0" xfId="48" applyFont="1"/>
    <xf numFmtId="0" fontId="16" fillId="0" borderId="0" xfId="48" applyFont="1" applyAlignment="1">
      <alignment wrapText="1"/>
    </xf>
    <xf numFmtId="167" fontId="16" fillId="0" borderId="0" xfId="48" applyNumberFormat="1" applyFont="1"/>
    <xf numFmtId="42" fontId="16" fillId="0" borderId="0" xfId="109" applyNumberFormat="1" applyFont="1"/>
    <xf numFmtId="164" fontId="16" fillId="9" borderId="0" xfId="48" applyNumberFormat="1" applyFont="1" applyFill="1"/>
    <xf numFmtId="42" fontId="16" fillId="0" borderId="0" xfId="58" applyNumberFormat="1" applyFont="1"/>
    <xf numFmtId="164" fontId="16" fillId="9" borderId="0" xfId="0" applyNumberFormat="1" applyFont="1" applyFill="1"/>
    <xf numFmtId="0" fontId="16" fillId="0" borderId="0" xfId="42" applyFont="1"/>
    <xf numFmtId="167" fontId="16" fillId="0" borderId="0" xfId="42" applyNumberFormat="1" applyFont="1"/>
    <xf numFmtId="164" fontId="16" fillId="9" borderId="0" xfId="42" applyNumberFormat="1" applyFont="1" applyFill="1"/>
    <xf numFmtId="164" fontId="16" fillId="0" borderId="0" xfId="42" applyNumberFormat="1" applyFont="1"/>
    <xf numFmtId="0" fontId="16" fillId="0" borderId="0" xfId="42" applyFont="1" applyAlignment="1">
      <alignment wrapText="1"/>
    </xf>
    <xf numFmtId="0" fontId="16" fillId="7" borderId="0" xfId="0" applyFont="1" applyFill="1"/>
    <xf numFmtId="164" fontId="16" fillId="8" borderId="0" xfId="0" applyNumberFormat="1" applyFont="1" applyFill="1"/>
    <xf numFmtId="0" fontId="13" fillId="0" borderId="0" xfId="0" applyFont="1" applyAlignment="1">
      <alignment vertical="center" wrapText="1"/>
    </xf>
    <xf numFmtId="5" fontId="16" fillId="2" borderId="2" xfId="50" applyNumberFormat="1" applyFont="1" applyFill="1" applyBorder="1"/>
    <xf numFmtId="5" fontId="16" fillId="0" borderId="2" xfId="50" applyNumberFormat="1" applyFont="1" applyBorder="1"/>
    <xf numFmtId="164" fontId="16" fillId="0" borderId="2" xfId="40" applyNumberFormat="1" applyFont="1" applyBorder="1"/>
    <xf numFmtId="164" fontId="16" fillId="0" borderId="2" xfId="40" applyNumberFormat="1" applyFont="1" applyBorder="1" applyAlignment="1">
      <alignment vertical="center"/>
    </xf>
    <xf numFmtId="166" fontId="16" fillId="0" borderId="2" xfId="50" applyNumberFormat="1" applyFont="1" applyBorder="1" applyAlignment="1">
      <alignment vertical="center"/>
    </xf>
    <xf numFmtId="0" fontId="16" fillId="0" borderId="2" xfId="47" applyFont="1" applyBorder="1"/>
    <xf numFmtId="0" fontId="16" fillId="0" borderId="2" xfId="48" applyFont="1" applyBorder="1"/>
    <xf numFmtId="0" fontId="0" fillId="0" borderId="0" xfId="0" applyAlignment="1">
      <alignment horizontal="right"/>
    </xf>
    <xf numFmtId="164" fontId="6" fillId="0" borderId="2" xfId="40" applyNumberFormat="1" applyFont="1" applyBorder="1" applyAlignment="1">
      <alignment vertical="center"/>
    </xf>
    <xf numFmtId="0" fontId="1" fillId="0" borderId="0" xfId="0" applyFont="1"/>
    <xf numFmtId="0" fontId="1" fillId="0" borderId="0" xfId="0" applyFont="1" applyAlignment="1">
      <alignment wrapText="1"/>
    </xf>
    <xf numFmtId="167" fontId="1" fillId="0" borderId="0" xfId="0" applyNumberFormat="1" applyFont="1"/>
    <xf numFmtId="170" fontId="1" fillId="0" borderId="0" xfId="0" applyNumberFormat="1" applyFont="1"/>
    <xf numFmtId="0" fontId="1" fillId="2" borderId="0" xfId="0" applyFont="1" applyFill="1"/>
    <xf numFmtId="0" fontId="1" fillId="9" borderId="0" xfId="0" applyFont="1" applyFill="1"/>
    <xf numFmtId="0" fontId="16" fillId="0" borderId="21" xfId="50" applyFont="1" applyBorder="1"/>
    <xf numFmtId="0" fontId="16" fillId="0" borderId="21" xfId="50" applyFont="1" applyBorder="1" applyAlignment="1">
      <alignment vertical="center"/>
    </xf>
    <xf numFmtId="0" fontId="16" fillId="0" borderId="22" xfId="0" applyFont="1" applyBorder="1"/>
    <xf numFmtId="0" fontId="17" fillId="3" borderId="23" xfId="0" applyFont="1" applyFill="1" applyBorder="1" applyAlignment="1">
      <alignment vertical="center" wrapText="1"/>
    </xf>
    <xf numFmtId="0" fontId="17" fillId="3" borderId="5" xfId="0" applyFont="1" applyFill="1" applyBorder="1" applyAlignment="1">
      <alignment vertical="center" wrapText="1"/>
    </xf>
    <xf numFmtId="0" fontId="17" fillId="19" borderId="5" xfId="0" applyFont="1" applyFill="1" applyBorder="1" applyAlignment="1">
      <alignment vertical="center" wrapText="1"/>
    </xf>
    <xf numFmtId="0" fontId="17" fillId="3" borderId="24" xfId="0" applyFont="1" applyFill="1" applyBorder="1" applyAlignment="1">
      <alignment vertical="center" wrapText="1"/>
    </xf>
    <xf numFmtId="0" fontId="16" fillId="0" borderId="21" xfId="50" applyFont="1" applyBorder="1" applyAlignment="1">
      <alignment horizontal="center"/>
    </xf>
    <xf numFmtId="0" fontId="17" fillId="3" borderId="23" xfId="0" applyFont="1" applyFill="1" applyBorder="1" applyAlignment="1">
      <alignment horizontal="center" vertical="center" wrapText="1"/>
    </xf>
    <xf numFmtId="0" fontId="17" fillId="3" borderId="5" xfId="0" applyFont="1" applyFill="1" applyBorder="1" applyAlignment="1">
      <alignment horizontal="center" vertical="center" wrapText="1"/>
    </xf>
    <xf numFmtId="0" fontId="17" fillId="19" borderId="5" xfId="0" applyFont="1" applyFill="1" applyBorder="1" applyAlignment="1">
      <alignment horizontal="center" vertical="center" wrapText="1"/>
    </xf>
    <xf numFmtId="0" fontId="17" fillId="3" borderId="24" xfId="0" applyFont="1" applyFill="1" applyBorder="1" applyAlignment="1">
      <alignment horizontal="center" vertical="center" wrapText="1"/>
    </xf>
    <xf numFmtId="0" fontId="16" fillId="0" borderId="3" xfId="47" applyFont="1" applyBorder="1"/>
    <xf numFmtId="0" fontId="16" fillId="0" borderId="21" xfId="107" quotePrefix="1" applyFont="1" applyBorder="1" applyAlignment="1">
      <alignment horizontal="center"/>
    </xf>
    <xf numFmtId="0" fontId="16" fillId="0" borderId="21" xfId="107" applyFont="1" applyBorder="1" applyAlignment="1">
      <alignment horizontal="center"/>
    </xf>
    <xf numFmtId="0" fontId="16" fillId="0" borderId="21" xfId="47" quotePrefix="1" applyFont="1" applyBorder="1" applyAlignment="1">
      <alignment horizontal="center"/>
    </xf>
    <xf numFmtId="0" fontId="17" fillId="20" borderId="5" xfId="0" applyFont="1" applyFill="1" applyBorder="1" applyAlignment="1">
      <alignment horizontal="center" vertical="center" wrapText="1"/>
    </xf>
    <xf numFmtId="0" fontId="16" fillId="0" borderId="3" xfId="47" applyFont="1" applyBorder="1" applyAlignment="1">
      <alignment horizontal="center"/>
    </xf>
    <xf numFmtId="0" fontId="16" fillId="0" borderId="10" xfId="0" applyFont="1" applyBorder="1" applyAlignment="1">
      <alignment wrapText="1"/>
    </xf>
    <xf numFmtId="0" fontId="18" fillId="0" borderId="3" xfId="115" applyFont="1" applyBorder="1"/>
    <xf numFmtId="0" fontId="16" fillId="0" borderId="3" xfId="114" applyFont="1" applyBorder="1" applyAlignment="1">
      <alignment wrapText="1"/>
    </xf>
    <xf numFmtId="0" fontId="18" fillId="0" borderId="3" xfId="115" applyFont="1" applyBorder="1" applyAlignment="1">
      <alignment horizontal="right"/>
    </xf>
    <xf numFmtId="167" fontId="18" fillId="0" borderId="3" xfId="115" applyNumberFormat="1" applyFont="1" applyBorder="1" applyAlignment="1">
      <alignment horizontal="right"/>
    </xf>
    <xf numFmtId="164" fontId="16" fillId="0" borderId="3" xfId="20" applyNumberFormat="1" applyFont="1" applyFill="1" applyBorder="1" applyAlignment="1">
      <alignment horizontal="center"/>
    </xf>
    <xf numFmtId="164" fontId="16" fillId="0" borderId="3" xfId="0" applyNumberFormat="1" applyFont="1" applyBorder="1"/>
    <xf numFmtId="164" fontId="16" fillId="0" borderId="3" xfId="0" applyNumberFormat="1" applyFont="1" applyBorder="1" applyAlignment="1">
      <alignment horizontal="right"/>
    </xf>
    <xf numFmtId="164" fontId="16" fillId="0" borderId="3" xfId="58" applyNumberFormat="1" applyFont="1" applyBorder="1" applyAlignment="1">
      <alignment horizontal="center"/>
    </xf>
    <xf numFmtId="164" fontId="16" fillId="2" borderId="3" xfId="0" applyNumberFormat="1" applyFont="1" applyFill="1" applyBorder="1" applyAlignment="1">
      <alignment horizontal="center"/>
    </xf>
    <xf numFmtId="164" fontId="16" fillId="0" borderId="10" xfId="106" applyNumberFormat="1" applyFont="1" applyBorder="1" applyAlignment="1">
      <alignment horizontal="center"/>
    </xf>
    <xf numFmtId="164" fontId="16" fillId="0" borderId="3" xfId="0" applyNumberFormat="1" applyFont="1" applyBorder="1" applyAlignment="1">
      <alignment horizontal="center"/>
    </xf>
    <xf numFmtId="164" fontId="16" fillId="0" borderId="3" xfId="106" applyNumberFormat="1" applyFont="1" applyBorder="1" applyAlignment="1">
      <alignment horizontal="center" vertical="center"/>
    </xf>
    <xf numFmtId="0" fontId="16" fillId="0" borderId="3" xfId="0" applyFont="1" applyBorder="1" applyAlignment="1">
      <alignment horizontal="center"/>
    </xf>
    <xf numFmtId="170" fontId="16" fillId="0" borderId="3" xfId="0" applyNumberFormat="1" applyFont="1" applyBorder="1"/>
    <xf numFmtId="164" fontId="16" fillId="0" borderId="3" xfId="105" applyNumberFormat="1" applyFont="1" applyBorder="1" applyAlignment="1">
      <alignment horizontal="center" vertical="center"/>
    </xf>
    <xf numFmtId="44" fontId="17" fillId="3" borderId="5" xfId="20" applyFont="1" applyFill="1" applyBorder="1" applyAlignment="1">
      <alignment horizontal="center" vertical="center" wrapText="1"/>
    </xf>
    <xf numFmtId="44" fontId="17" fillId="20" borderId="5" xfId="20" applyFont="1" applyFill="1" applyBorder="1" applyAlignment="1">
      <alignment horizontal="center" vertical="center" wrapText="1"/>
    </xf>
    <xf numFmtId="44" fontId="16" fillId="21" borderId="2" xfId="20" applyFont="1" applyFill="1" applyBorder="1" applyAlignment="1">
      <alignment horizontal="center"/>
    </xf>
    <xf numFmtId="44" fontId="16" fillId="0" borderId="2" xfId="20" quotePrefix="1" applyFont="1" applyBorder="1" applyAlignment="1">
      <alignment horizontal="center"/>
    </xf>
    <xf numFmtId="44" fontId="16" fillId="0" borderId="2" xfId="20" applyFont="1" applyBorder="1" applyAlignment="1">
      <alignment horizontal="center"/>
    </xf>
    <xf numFmtId="44" fontId="16" fillId="21" borderId="2" xfId="20" applyFont="1" applyFill="1" applyBorder="1" applyAlignment="1">
      <alignment horizontal="center" vertical="center"/>
    </xf>
    <xf numFmtId="44" fontId="16" fillId="0" borderId="2" xfId="20" applyFont="1" applyBorder="1" applyAlignment="1">
      <alignment horizontal="center" vertical="center"/>
    </xf>
    <xf numFmtId="44" fontId="16" fillId="0" borderId="2" xfId="20" applyFont="1" applyBorder="1"/>
    <xf numFmtId="44" fontId="16" fillId="0" borderId="2" xfId="20" applyFont="1" applyBorder="1" applyAlignment="1">
      <alignment horizontal="center" wrapText="1"/>
    </xf>
    <xf numFmtId="0" fontId="19" fillId="18" borderId="27" xfId="0" applyFont="1" applyFill="1" applyBorder="1"/>
    <xf numFmtId="0" fontId="19" fillId="13" borderId="28" xfId="0" applyFont="1" applyFill="1" applyBorder="1" applyAlignment="1">
      <alignment vertical="top" wrapText="1"/>
    </xf>
    <xf numFmtId="0" fontId="2" fillId="13" borderId="28" xfId="0" applyFont="1" applyFill="1" applyBorder="1" applyAlignment="1">
      <alignment vertical="center" wrapText="1"/>
    </xf>
    <xf numFmtId="0" fontId="2" fillId="13" borderId="28" xfId="0" applyFont="1" applyFill="1" applyBorder="1" applyAlignment="1">
      <alignment vertical="top" wrapText="1"/>
    </xf>
    <xf numFmtId="0" fontId="2" fillId="15" borderId="28" xfId="0" applyFont="1" applyFill="1" applyBorder="1" applyAlignment="1">
      <alignment vertical="top" wrapText="1"/>
    </xf>
    <xf numFmtId="0" fontId="2" fillId="13" borderId="28" xfId="0" applyFont="1" applyFill="1" applyBorder="1"/>
    <xf numFmtId="0" fontId="2" fillId="15" borderId="28" xfId="0" applyFont="1" applyFill="1" applyBorder="1"/>
    <xf numFmtId="0" fontId="2" fillId="13" borderId="29" xfId="0" applyFont="1" applyFill="1" applyBorder="1"/>
    <xf numFmtId="0" fontId="2" fillId="15" borderId="29" xfId="0" applyFont="1" applyFill="1" applyBorder="1"/>
    <xf numFmtId="0" fontId="2" fillId="13" borderId="30" xfId="0" applyFont="1" applyFill="1" applyBorder="1"/>
    <xf numFmtId="0" fontId="2" fillId="13" borderId="27" xfId="0" applyFont="1" applyFill="1" applyBorder="1"/>
    <xf numFmtId="0" fontId="19" fillId="13" borderId="29" xfId="0" applyFont="1" applyFill="1" applyBorder="1" applyAlignment="1">
      <alignment vertical="top" wrapText="1"/>
    </xf>
    <xf numFmtId="0" fontId="2" fillId="13" borderId="29" xfId="0" applyFont="1" applyFill="1" applyBorder="1" applyAlignment="1">
      <alignment vertical="center" wrapText="1"/>
    </xf>
    <xf numFmtId="0" fontId="2" fillId="13" borderId="29" xfId="0" applyFont="1" applyFill="1" applyBorder="1" applyAlignment="1">
      <alignment horizontal="center" vertical="top" wrapText="1"/>
    </xf>
    <xf numFmtId="0" fontId="2" fillId="15" borderId="29" xfId="0" applyFont="1" applyFill="1" applyBorder="1" applyAlignment="1">
      <alignment vertical="top" wrapText="1"/>
    </xf>
    <xf numFmtId="0" fontId="2" fillId="13" borderId="29" xfId="0" applyFont="1" applyFill="1" applyBorder="1" applyAlignment="1">
      <alignment vertical="top" wrapText="1"/>
    </xf>
    <xf numFmtId="0" fontId="19" fillId="16" borderId="29" xfId="0" applyFont="1" applyFill="1" applyBorder="1" applyAlignment="1">
      <alignment vertical="top" wrapText="1"/>
    </xf>
    <xf numFmtId="0" fontId="3" fillId="16" borderId="29" xfId="0" applyFont="1" applyFill="1" applyBorder="1" applyAlignment="1">
      <alignment horizontal="left" wrapText="1"/>
    </xf>
    <xf numFmtId="0" fontId="3" fillId="13" borderId="29" xfId="0" applyFont="1" applyFill="1" applyBorder="1" applyAlignment="1">
      <alignment vertical="top" wrapText="1"/>
    </xf>
    <xf numFmtId="0" fontId="2" fillId="16" borderId="29" xfId="0" applyFont="1" applyFill="1" applyBorder="1" applyAlignment="1">
      <alignment vertical="center" wrapText="1"/>
    </xf>
    <xf numFmtId="0" fontId="2" fillId="16" borderId="29" xfId="0" applyFont="1" applyFill="1" applyBorder="1" applyAlignment="1">
      <alignment vertical="top" wrapText="1"/>
    </xf>
    <xf numFmtId="0" fontId="2" fillId="16" borderId="29" xfId="0" applyFont="1" applyFill="1" applyBorder="1"/>
    <xf numFmtId="0" fontId="2" fillId="13" borderId="31" xfId="0" applyFont="1" applyFill="1" applyBorder="1"/>
    <xf numFmtId="0" fontId="19" fillId="13" borderId="22" xfId="0" applyFont="1" applyFill="1" applyBorder="1" applyAlignment="1">
      <alignment vertical="top" wrapText="1"/>
    </xf>
    <xf numFmtId="0" fontId="2" fillId="13" borderId="22" xfId="0" applyFont="1" applyFill="1" applyBorder="1" applyAlignment="1">
      <alignment vertical="top" wrapText="1"/>
    </xf>
    <xf numFmtId="0" fontId="2" fillId="13" borderId="32" xfId="0" applyFont="1" applyFill="1" applyBorder="1"/>
    <xf numFmtId="0" fontId="2" fillId="13" borderId="22" xfId="0" applyFont="1" applyFill="1" applyBorder="1"/>
    <xf numFmtId="0" fontId="20" fillId="17" borderId="33" xfId="0" applyFont="1" applyFill="1" applyBorder="1" applyAlignment="1">
      <alignment vertical="center"/>
    </xf>
    <xf numFmtId="0" fontId="19" fillId="18" borderId="0" xfId="0" applyFont="1" applyFill="1"/>
    <xf numFmtId="0" fontId="19" fillId="13" borderId="0" xfId="0" applyFont="1" applyFill="1" applyAlignment="1">
      <alignment vertical="top" wrapText="1"/>
    </xf>
    <xf numFmtId="164" fontId="6" fillId="0" borderId="2" xfId="20" applyNumberFormat="1" applyFont="1" applyFill="1" applyBorder="1" applyAlignment="1">
      <alignment horizontal="center"/>
    </xf>
    <xf numFmtId="164" fontId="6" fillId="0" borderId="2" xfId="20" applyNumberFormat="1" applyFont="1" applyFill="1" applyBorder="1"/>
    <xf numFmtId="0" fontId="16" fillId="0" borderId="2" xfId="115" applyFont="1" applyBorder="1"/>
    <xf numFmtId="0" fontId="16" fillId="0" borderId="12" xfId="115" applyFont="1" applyBorder="1"/>
    <xf numFmtId="0" fontId="16" fillId="0" borderId="2" xfId="115" applyFont="1" applyBorder="1" applyAlignment="1">
      <alignment horizontal="right"/>
    </xf>
    <xf numFmtId="167" fontId="16" fillId="0" borderId="2" xfId="115" applyNumberFormat="1" applyFont="1" applyBorder="1" applyAlignment="1">
      <alignment horizontal="right"/>
    </xf>
    <xf numFmtId="0" fontId="16" fillId="0" borderId="12" xfId="46" applyFont="1" applyBorder="1"/>
    <xf numFmtId="0" fontId="16" fillId="0" borderId="13" xfId="114" applyFont="1" applyBorder="1" applyAlignment="1">
      <alignment wrapText="1"/>
    </xf>
    <xf numFmtId="0" fontId="16" fillId="0" borderId="10" xfId="0" applyFont="1" applyBorder="1" applyAlignment="1">
      <alignment horizontal="right"/>
    </xf>
    <xf numFmtId="164" fontId="6" fillId="13" borderId="2" xfId="105" applyNumberFormat="1" applyFont="1" applyFill="1" applyBorder="1" applyAlignment="1">
      <alignment horizontal="center"/>
    </xf>
    <xf numFmtId="0" fontId="17" fillId="4" borderId="15" xfId="0" applyFont="1" applyFill="1" applyBorder="1" applyAlignment="1">
      <alignment vertical="center" wrapText="1"/>
    </xf>
    <xf numFmtId="167" fontId="17" fillId="4" borderId="15" xfId="0" applyNumberFormat="1" applyFont="1" applyFill="1" applyBorder="1" applyAlignment="1">
      <alignment vertical="center" wrapText="1"/>
    </xf>
    <xf numFmtId="42" fontId="17" fillId="4" borderId="15" xfId="0" applyNumberFormat="1" applyFont="1" applyFill="1" applyBorder="1" applyAlignment="1">
      <alignment vertical="center" wrapText="1"/>
    </xf>
    <xf numFmtId="164" fontId="17" fillId="4" borderId="15" xfId="0" applyNumberFormat="1" applyFont="1" applyFill="1" applyBorder="1" applyAlignment="1">
      <alignment vertical="center" wrapText="1"/>
    </xf>
    <xf numFmtId="0" fontId="17" fillId="4" borderId="18" xfId="0" applyFont="1" applyFill="1" applyBorder="1" applyAlignment="1">
      <alignment vertical="center" wrapText="1"/>
    </xf>
    <xf numFmtId="164" fontId="17" fillId="9" borderId="15" xfId="0" applyNumberFormat="1" applyFont="1" applyFill="1" applyBorder="1" applyAlignment="1">
      <alignment vertical="center" wrapText="1"/>
    </xf>
    <xf numFmtId="0" fontId="4" fillId="4" borderId="5" xfId="0" applyFont="1" applyFill="1" applyBorder="1" applyAlignment="1">
      <alignment horizontal="center" vertical="center" wrapText="1"/>
    </xf>
    <xf numFmtId="0" fontId="4" fillId="4" borderId="5" xfId="0" applyFont="1" applyFill="1" applyBorder="1" applyAlignment="1">
      <alignment vertical="center" wrapText="1"/>
    </xf>
    <xf numFmtId="0" fontId="16" fillId="0" borderId="0" xfId="115" applyFont="1"/>
    <xf numFmtId="0" fontId="2" fillId="0" borderId="2" xfId="0" applyFont="1" applyBorder="1"/>
    <xf numFmtId="0" fontId="2" fillId="0" borderId="12" xfId="0" applyFont="1" applyBorder="1"/>
    <xf numFmtId="0" fontId="16" fillId="0" borderId="12" xfId="114" applyFont="1" applyBorder="1" applyAlignment="1">
      <alignment wrapText="1"/>
    </xf>
    <xf numFmtId="0" fontId="16" fillId="0" borderId="12" xfId="114" applyFont="1" applyBorder="1" applyAlignment="1">
      <alignment horizontal="right" wrapText="1"/>
    </xf>
    <xf numFmtId="0" fontId="2" fillId="0" borderId="0" xfId="0" applyFont="1"/>
    <xf numFmtId="0" fontId="16" fillId="0" borderId="10" xfId="0" applyFont="1" applyBorder="1" applyAlignment="1">
      <alignment horizontal="right" wrapText="1"/>
    </xf>
    <xf numFmtId="0" fontId="16" fillId="0" borderId="3" xfId="115" applyFont="1" applyBorder="1"/>
    <xf numFmtId="0" fontId="16" fillId="0" borderId="9" xfId="115" applyFont="1" applyBorder="1"/>
    <xf numFmtId="0" fontId="16" fillId="0" borderId="10" xfId="115" applyFont="1" applyBorder="1"/>
    <xf numFmtId="0" fontId="16" fillId="0" borderId="10" xfId="115" applyFont="1" applyBorder="1" applyAlignment="1">
      <alignment horizontal="right"/>
    </xf>
    <xf numFmtId="167" fontId="16" fillId="0" borderId="10" xfId="115" applyNumberFormat="1" applyFont="1" applyBorder="1" applyAlignment="1">
      <alignment horizontal="right"/>
    </xf>
    <xf numFmtId="0" fontId="16" fillId="0" borderId="1" xfId="115" applyFont="1" applyBorder="1"/>
    <xf numFmtId="44" fontId="4" fillId="4" borderId="5" xfId="20" applyFont="1" applyFill="1" applyBorder="1" applyAlignment="1">
      <alignment horizontal="center" vertical="center" wrapText="1"/>
    </xf>
    <xf numFmtId="0" fontId="2" fillId="0" borderId="0" xfId="0" applyFont="1" applyAlignment="1">
      <alignment horizontal="right"/>
    </xf>
    <xf numFmtId="0" fontId="16" fillId="0" borderId="3" xfId="115" applyFont="1" applyBorder="1" applyAlignment="1">
      <alignment horizontal="right"/>
    </xf>
    <xf numFmtId="167" fontId="16" fillId="0" borderId="3" xfId="115" applyNumberFormat="1" applyFont="1" applyBorder="1" applyAlignment="1">
      <alignment horizontal="right"/>
    </xf>
    <xf numFmtId="0" fontId="16" fillId="0" borderId="2" xfId="115" applyFont="1" applyBorder="1" applyAlignment="1">
      <alignment horizontal="center"/>
    </xf>
    <xf numFmtId="164" fontId="2" fillId="0" borderId="0" xfId="0" applyNumberFormat="1" applyFont="1"/>
    <xf numFmtId="0" fontId="6" fillId="0" borderId="2" xfId="115" applyFont="1" applyBorder="1"/>
    <xf numFmtId="0" fontId="6" fillId="0" borderId="2" xfId="115" applyFont="1" applyBorder="1" applyAlignment="1">
      <alignment horizontal="right"/>
    </xf>
    <xf numFmtId="167" fontId="6" fillId="0" borderId="2" xfId="115" applyNumberFormat="1" applyFont="1" applyBorder="1" applyAlignment="1">
      <alignment horizontal="right"/>
    </xf>
    <xf numFmtId="0" fontId="17" fillId="3" borderId="0" xfId="0" applyFont="1" applyFill="1" applyAlignment="1">
      <alignment vertical="center" wrapText="1"/>
    </xf>
    <xf numFmtId="0" fontId="17" fillId="4" borderId="0" xfId="0" applyFont="1" applyFill="1" applyAlignment="1">
      <alignment vertical="center" wrapText="1"/>
    </xf>
    <xf numFmtId="167" fontId="17" fillId="4" borderId="0" xfId="0" applyNumberFormat="1" applyFont="1" applyFill="1" applyAlignment="1">
      <alignment vertical="center" wrapText="1"/>
    </xf>
    <xf numFmtId="0" fontId="17" fillId="5" borderId="0" xfId="0" applyFont="1" applyFill="1" applyAlignment="1">
      <alignment vertical="center" wrapText="1"/>
    </xf>
    <xf numFmtId="42" fontId="17" fillId="5" borderId="0" xfId="0" applyNumberFormat="1" applyFont="1" applyFill="1" applyAlignment="1">
      <alignment vertical="center" wrapText="1"/>
    </xf>
    <xf numFmtId="164" fontId="17" fillId="5" borderId="0" xfId="0" applyNumberFormat="1" applyFont="1" applyFill="1" applyAlignment="1">
      <alignment vertical="center" wrapText="1"/>
    </xf>
    <xf numFmtId="0" fontId="17" fillId="2" borderId="0" xfId="0" applyFont="1" applyFill="1" applyAlignment="1">
      <alignment vertical="center" wrapText="1"/>
    </xf>
    <xf numFmtId="164" fontId="17" fillId="9" borderId="0" xfId="0" applyNumberFormat="1" applyFont="1" applyFill="1" applyAlignment="1">
      <alignment vertical="center" wrapText="1"/>
    </xf>
    <xf numFmtId="164" fontId="17" fillId="2" borderId="0" xfId="0" applyNumberFormat="1" applyFont="1" applyFill="1" applyAlignment="1">
      <alignment vertical="center" wrapText="1"/>
    </xf>
    <xf numFmtId="164" fontId="17" fillId="5" borderId="0" xfId="21" applyNumberFormat="1" applyFont="1" applyFill="1" applyBorder="1" applyAlignment="1">
      <alignment wrapText="1"/>
    </xf>
    <xf numFmtId="164" fontId="17" fillId="4" borderId="0" xfId="0" applyNumberFormat="1" applyFont="1" applyFill="1" applyAlignment="1">
      <alignment vertical="center" wrapText="1"/>
    </xf>
    <xf numFmtId="0" fontId="16" fillId="0" borderId="2" xfId="58" applyFont="1" applyBorder="1" applyAlignment="1">
      <alignment wrapText="1"/>
    </xf>
    <xf numFmtId="5" fontId="16" fillId="0" borderId="2" xfId="0" applyNumberFormat="1" applyFont="1" applyBorder="1"/>
    <xf numFmtId="164" fontId="16" fillId="2" borderId="2" xfId="0" applyNumberFormat="1" applyFont="1" applyFill="1" applyBorder="1"/>
    <xf numFmtId="164" fontId="16" fillId="9" borderId="2" xfId="0" applyNumberFormat="1" applyFont="1" applyFill="1" applyBorder="1"/>
    <xf numFmtId="164" fontId="16" fillId="2" borderId="2" xfId="106" applyNumberFormat="1" applyFont="1" applyFill="1" applyBorder="1" applyAlignment="1">
      <alignment vertical="center"/>
    </xf>
    <xf numFmtId="164" fontId="16" fillId="0" borderId="2" xfId="21" applyNumberFormat="1" applyFont="1" applyFill="1" applyBorder="1" applyAlignment="1"/>
    <xf numFmtId="164" fontId="16" fillId="2" borderId="0" xfId="0" applyNumberFormat="1" applyFont="1" applyFill="1"/>
    <xf numFmtId="0" fontId="16" fillId="0" borderId="2" xfId="0" applyFont="1" applyBorder="1" applyAlignment="1">
      <alignment vertical="center"/>
    </xf>
    <xf numFmtId="164" fontId="16" fillId="0" borderId="2" xfId="20" applyNumberFormat="1" applyFont="1" applyFill="1" applyBorder="1" applyAlignment="1"/>
    <xf numFmtId="0" fontId="16" fillId="0" borderId="2" xfId="58" applyFont="1" applyBorder="1"/>
    <xf numFmtId="0" fontId="16" fillId="0" borderId="2" xfId="105" applyFont="1" applyBorder="1"/>
    <xf numFmtId="167" fontId="16" fillId="0" borderId="2" xfId="105" applyNumberFormat="1" applyFont="1" applyBorder="1" applyAlignment="1">
      <alignment vertical="center"/>
    </xf>
    <xf numFmtId="0" fontId="16" fillId="0" borderId="2" xfId="106" applyFont="1" applyBorder="1"/>
    <xf numFmtId="164" fontId="16" fillId="0" borderId="2" xfId="105" applyNumberFormat="1" applyFont="1" applyBorder="1"/>
    <xf numFmtId="164" fontId="16" fillId="9" borderId="2" xfId="105" applyNumberFormat="1" applyFont="1" applyFill="1" applyBorder="1" applyAlignment="1">
      <alignment vertical="center"/>
    </xf>
    <xf numFmtId="164" fontId="16" fillId="0" borderId="2" xfId="48" applyNumberFormat="1" applyFont="1" applyBorder="1"/>
    <xf numFmtId="169" fontId="16" fillId="0" borderId="2" xfId="21" applyNumberFormat="1" applyFont="1" applyFill="1" applyBorder="1" applyAlignment="1"/>
    <xf numFmtId="5" fontId="16" fillId="0" borderId="2" xfId="21" applyNumberFormat="1" applyFont="1" applyFill="1" applyBorder="1" applyAlignment="1"/>
    <xf numFmtId="0" fontId="16" fillId="0" borderId="2" xfId="47" applyFont="1" applyBorder="1" applyAlignment="1">
      <alignment vertical="center" wrapText="1"/>
    </xf>
    <xf numFmtId="0" fontId="17" fillId="0" borderId="0" xfId="0" applyFont="1" applyAlignment="1">
      <alignment vertical="center" wrapText="1"/>
    </xf>
    <xf numFmtId="164" fontId="16" fillId="0" borderId="17" xfId="105" applyNumberFormat="1" applyFont="1" applyBorder="1"/>
    <xf numFmtId="0" fontId="17" fillId="4" borderId="5" xfId="0" applyFont="1" applyFill="1" applyBorder="1" applyAlignment="1">
      <alignment vertical="center" wrapText="1"/>
    </xf>
    <xf numFmtId="0" fontId="17" fillId="0" borderId="2" xfId="0" applyFont="1" applyBorder="1" applyAlignment="1">
      <alignment vertical="center" wrapText="1"/>
    </xf>
    <xf numFmtId="0" fontId="2" fillId="0" borderId="26" xfId="0" applyFont="1" applyBorder="1"/>
    <xf numFmtId="0" fontId="16" fillId="0" borderId="25" xfId="0" applyFont="1" applyBorder="1"/>
    <xf numFmtId="0" fontId="16" fillId="2" borderId="2" xfId="0" applyFont="1" applyFill="1" applyBorder="1"/>
    <xf numFmtId="0" fontId="17" fillId="0" borderId="2" xfId="0" applyFont="1" applyBorder="1" applyAlignment="1">
      <alignment horizontal="center" vertical="center" wrapText="1"/>
    </xf>
    <xf numFmtId="164" fontId="6" fillId="0" borderId="2" xfId="64" applyNumberFormat="1" applyFont="1" applyBorder="1" applyAlignment="1">
      <alignment horizontal="center" vertical="center"/>
    </xf>
    <xf numFmtId="166" fontId="16" fillId="0" borderId="2" xfId="50" applyNumberFormat="1" applyFont="1" applyBorder="1" applyAlignment="1">
      <alignment horizontal="center" vertical="center"/>
    </xf>
    <xf numFmtId="0" fontId="16" fillId="0" borderId="22" xfId="0" applyFont="1" applyBorder="1" applyAlignment="1">
      <alignment horizontal="center"/>
    </xf>
    <xf numFmtId="0" fontId="16" fillId="0" borderId="21" xfId="50" applyFont="1" applyBorder="1" applyAlignment="1">
      <alignment horizontal="center" vertical="center"/>
    </xf>
    <xf numFmtId="0" fontId="16" fillId="0" borderId="2" xfId="64" applyFont="1" applyBorder="1" applyAlignment="1">
      <alignment vertical="center"/>
    </xf>
    <xf numFmtId="0" fontId="16" fillId="0" borderId="2" xfId="50" applyFont="1" applyBorder="1" applyAlignment="1">
      <alignment horizontal="center" vertical="center"/>
    </xf>
    <xf numFmtId="166" fontId="16" fillId="2" borderId="2" xfId="50" applyNumberFormat="1" applyFont="1" applyFill="1" applyBorder="1" applyAlignment="1">
      <alignment horizontal="center" vertical="center"/>
    </xf>
    <xf numFmtId="166" fontId="16" fillId="0" borderId="2" xfId="64" applyNumberFormat="1" applyFont="1" applyBorder="1" applyAlignment="1">
      <alignment horizontal="right" vertical="center"/>
    </xf>
    <xf numFmtId="166" fontId="16" fillId="0" borderId="2" xfId="50" applyNumberFormat="1" applyFont="1" applyBorder="1" applyAlignment="1">
      <alignment horizontal="right" vertical="center"/>
    </xf>
    <xf numFmtId="166" fontId="16" fillId="2" borderId="2" xfId="50" applyNumberFormat="1" applyFont="1" applyFill="1" applyBorder="1" applyAlignment="1">
      <alignment horizontal="right" vertical="center"/>
    </xf>
    <xf numFmtId="166" fontId="16" fillId="0" borderId="2" xfId="64" applyNumberFormat="1" applyFont="1" applyBorder="1" applyAlignment="1">
      <alignment horizontal="center" vertical="center"/>
    </xf>
    <xf numFmtId="164" fontId="16" fillId="0" borderId="2" xfId="64" applyNumberFormat="1" applyFont="1" applyBorder="1" applyAlignment="1">
      <alignment horizontal="right" vertical="center"/>
    </xf>
    <xf numFmtId="164" fontId="16" fillId="0" borderId="2" xfId="50" applyNumberFormat="1" applyFont="1" applyBorder="1" applyAlignment="1">
      <alignment horizontal="right" vertical="center"/>
    </xf>
    <xf numFmtId="164" fontId="16" fillId="2" borderId="2" xfId="50" applyNumberFormat="1" applyFont="1" applyFill="1" applyBorder="1" applyAlignment="1">
      <alignment horizontal="right" vertical="center"/>
    </xf>
    <xf numFmtId="165" fontId="16" fillId="0" borderId="2" xfId="64" applyNumberFormat="1" applyFont="1" applyBorder="1" applyAlignment="1">
      <alignment horizontal="left" vertical="center"/>
    </xf>
    <xf numFmtId="164" fontId="16" fillId="0" borderId="2" xfId="29" applyNumberFormat="1" applyFont="1" applyFill="1" applyBorder="1" applyAlignment="1" applyProtection="1">
      <alignment horizontal="right" vertical="center"/>
    </xf>
    <xf numFmtId="0" fontId="16" fillId="0" borderId="25" xfId="0" applyFont="1" applyBorder="1" applyAlignment="1">
      <alignment horizontal="center" vertical="center"/>
    </xf>
    <xf numFmtId="0" fontId="16" fillId="0" borderId="3" xfId="0" applyFont="1" applyBorder="1" applyAlignment="1">
      <alignment vertical="center"/>
    </xf>
    <xf numFmtId="0" fontId="16" fillId="0" borderId="3" xfId="0" applyFont="1" applyBorder="1" applyAlignment="1">
      <alignment horizontal="center" vertical="center"/>
    </xf>
    <xf numFmtId="164" fontId="2" fillId="0" borderId="26" xfId="0" applyNumberFormat="1" applyFont="1" applyBorder="1"/>
    <xf numFmtId="0" fontId="16" fillId="0" borderId="4" xfId="0" applyFont="1" applyBorder="1" applyAlignment="1">
      <alignment horizontal="center"/>
    </xf>
    <xf numFmtId="0" fontId="17" fillId="0" borderId="3" xfId="0" applyFont="1" applyBorder="1"/>
    <xf numFmtId="4" fontId="16" fillId="0" borderId="2" xfId="50" applyNumberFormat="1" applyFont="1" applyBorder="1" applyAlignment="1">
      <alignment vertical="center"/>
    </xf>
    <xf numFmtId="0" fontId="16" fillId="6" borderId="2" xfId="0" applyFont="1" applyFill="1" applyBorder="1"/>
    <xf numFmtId="0" fontId="16" fillId="0" borderId="2" xfId="68" applyFont="1" applyBorder="1"/>
    <xf numFmtId="164" fontId="16" fillId="0" borderId="2" xfId="68" applyNumberFormat="1" applyFont="1" applyBorder="1" applyAlignment="1">
      <alignment vertical="center"/>
    </xf>
    <xf numFmtId="0" fontId="16" fillId="0" borderId="2" xfId="40" applyFont="1" applyBorder="1" applyAlignment="1">
      <alignment vertical="center"/>
    </xf>
    <xf numFmtId="44" fontId="6" fillId="0" borderId="2" xfId="20" applyFont="1" applyBorder="1" applyAlignment="1">
      <alignment horizontal="center" vertical="center"/>
    </xf>
    <xf numFmtId="0" fontId="16" fillId="0" borderId="21" xfId="114" applyFont="1" applyBorder="1" applyAlignment="1">
      <alignment horizontal="center" wrapText="1"/>
    </xf>
    <xf numFmtId="0" fontId="16" fillId="0" borderId="2" xfId="114" applyFont="1" applyBorder="1"/>
    <xf numFmtId="44" fontId="16" fillId="21" borderId="2" xfId="20" applyFont="1" applyFill="1" applyBorder="1" applyAlignment="1">
      <alignment horizontal="center" wrapText="1"/>
    </xf>
    <xf numFmtId="44" fontId="16" fillId="0" borderId="2" xfId="20" applyFont="1" applyBorder="1" applyAlignment="1">
      <alignment horizontal="right" wrapText="1"/>
    </xf>
    <xf numFmtId="0" fontId="16" fillId="0" borderId="2" xfId="113" applyFont="1" applyBorder="1"/>
    <xf numFmtId="44" fontId="2" fillId="0" borderId="26" xfId="20" applyFont="1" applyBorder="1"/>
    <xf numFmtId="44" fontId="16" fillId="0" borderId="3" xfId="20" applyFont="1" applyBorder="1"/>
    <xf numFmtId="0" fontId="16" fillId="0" borderId="2" xfId="40" quotePrefix="1" applyFont="1" applyBorder="1"/>
    <xf numFmtId="0" fontId="16" fillId="0" borderId="2" xfId="40" applyFont="1" applyBorder="1" applyAlignment="1">
      <alignment horizontal="center" vertical="center"/>
    </xf>
    <xf numFmtId="164" fontId="16" fillId="0" borderId="2" xfId="40" applyNumberFormat="1" applyFont="1" applyBorder="1" applyAlignment="1">
      <alignment horizontal="center" vertical="center"/>
    </xf>
    <xf numFmtId="164" fontId="16" fillId="21" borderId="2" xfId="107" applyNumberFormat="1" applyFont="1" applyFill="1" applyBorder="1" applyAlignment="1">
      <alignment horizontal="center"/>
    </xf>
    <xf numFmtId="164" fontId="16" fillId="0" borderId="2" xfId="107" applyNumberFormat="1" applyFont="1" applyBorder="1" applyAlignment="1">
      <alignment horizontal="center"/>
    </xf>
    <xf numFmtId="5" fontId="16" fillId="0" borderId="2" xfId="107" applyNumberFormat="1" applyFont="1" applyBorder="1" applyAlignment="1">
      <alignment horizontal="center"/>
    </xf>
    <xf numFmtId="164" fontId="16" fillId="0" borderId="2" xfId="12" applyNumberFormat="1" applyFont="1" applyFill="1" applyBorder="1" applyAlignment="1">
      <alignment horizontal="center"/>
    </xf>
    <xf numFmtId="164" fontId="16" fillId="0" borderId="2" xfId="107" quotePrefix="1" applyNumberFormat="1" applyFont="1" applyBorder="1" applyAlignment="1">
      <alignment horizontal="center"/>
    </xf>
    <xf numFmtId="164" fontId="6" fillId="0" borderId="2" xfId="40" applyNumberFormat="1" applyFont="1" applyBorder="1" applyAlignment="1">
      <alignment horizontal="center" vertical="center"/>
    </xf>
    <xf numFmtId="5" fontId="16" fillId="21" borderId="2" xfId="107" applyNumberFormat="1" applyFont="1" applyFill="1" applyBorder="1" applyAlignment="1">
      <alignment horizontal="center"/>
    </xf>
    <xf numFmtId="5" fontId="16" fillId="0" borderId="2" xfId="107" applyNumberFormat="1" applyFont="1" applyBorder="1"/>
    <xf numFmtId="164" fontId="16" fillId="0" borderId="2" xfId="107" applyNumberFormat="1" applyFont="1" applyBorder="1"/>
    <xf numFmtId="0" fontId="16" fillId="0" borderId="2" xfId="107" quotePrefix="1" applyFont="1" applyBorder="1" applyAlignment="1">
      <alignment horizontal="center" vertical="center"/>
    </xf>
    <xf numFmtId="5" fontId="16" fillId="0" borderId="2" xfId="107" quotePrefix="1" applyNumberFormat="1" applyFont="1" applyBorder="1" applyAlignment="1">
      <alignment horizontal="center"/>
    </xf>
    <xf numFmtId="0" fontId="16" fillId="0" borderId="25" xfId="0" applyFont="1" applyBorder="1" applyAlignment="1">
      <alignment horizontal="center"/>
    </xf>
    <xf numFmtId="164" fontId="6" fillId="0" borderId="3" xfId="0" applyNumberFormat="1" applyFont="1" applyBorder="1" applyAlignment="1">
      <alignment horizontal="center" vertical="center"/>
    </xf>
    <xf numFmtId="5" fontId="2" fillId="0" borderId="26" xfId="0" applyNumberFormat="1" applyFont="1" applyBorder="1"/>
    <xf numFmtId="166" fontId="2" fillId="0" borderId="26" xfId="0" applyNumberFormat="1" applyFont="1" applyBorder="1"/>
    <xf numFmtId="166" fontId="16" fillId="0" borderId="3" xfId="0" applyNumberFormat="1" applyFont="1" applyBorder="1" applyAlignment="1">
      <alignment horizontal="center" vertical="center"/>
    </xf>
    <xf numFmtId="0" fontId="20" fillId="0" borderId="0" xfId="0" applyFont="1"/>
    <xf numFmtId="0" fontId="21" fillId="0" borderId="0" xfId="0" applyFont="1"/>
    <xf numFmtId="0" fontId="21" fillId="0" borderId="0" xfId="0" applyFont="1" applyAlignment="1">
      <alignment wrapText="1"/>
    </xf>
    <xf numFmtId="0" fontId="21" fillId="0" borderId="23" xfId="0" applyFont="1" applyBorder="1"/>
    <xf numFmtId="0" fontId="21" fillId="0" borderId="5" xfId="0" applyFont="1" applyBorder="1" applyAlignment="1">
      <alignment wrapText="1"/>
    </xf>
    <xf numFmtId="0" fontId="21" fillId="0" borderId="5" xfId="0" applyFont="1" applyBorder="1"/>
    <xf numFmtId="0" fontId="21" fillId="0" borderId="24" xfId="0" applyFont="1" applyBorder="1"/>
    <xf numFmtId="0" fontId="21" fillId="0" borderId="21" xfId="0" applyFont="1" applyBorder="1"/>
    <xf numFmtId="0" fontId="21" fillId="0" borderId="2" xfId="0" applyFont="1" applyBorder="1" applyAlignment="1">
      <alignment wrapText="1"/>
    </xf>
    <xf numFmtId="0" fontId="21" fillId="0" borderId="2" xfId="0" applyFont="1" applyBorder="1"/>
    <xf numFmtId="0" fontId="21" fillId="0" borderId="22" xfId="0" applyFont="1" applyBorder="1"/>
    <xf numFmtId="0" fontId="21" fillId="0" borderId="25" xfId="0" applyFont="1" applyBorder="1"/>
    <xf numFmtId="0" fontId="21" fillId="0" borderId="3" xfId="0" applyFont="1" applyBorder="1" applyAlignment="1">
      <alignment wrapText="1"/>
    </xf>
    <xf numFmtId="0" fontId="21" fillId="0" borderId="3" xfId="0" applyFont="1" applyBorder="1"/>
    <xf numFmtId="0" fontId="21" fillId="0" borderId="4" xfId="0" applyFont="1" applyBorder="1"/>
  </cellXfs>
  <cellStyles count="120">
    <cellStyle name="Comma" xfId="1" builtinId="3"/>
    <cellStyle name="Comma 2" xfId="2" xr:uid="{D90376D2-FF6A-44CB-9031-58354CEB66CD}"/>
    <cellStyle name="Comma 2 2" xfId="3" xr:uid="{8AA5E346-537F-43B8-AE17-896444EB4356}"/>
    <cellStyle name="Comma 2 3" xfId="4" xr:uid="{954B3B87-099D-412C-9B41-2AE8E6BA353B}"/>
    <cellStyle name="Comma 2 3 2" xfId="5" xr:uid="{7B9C4055-1DEB-4E2A-8E6A-387FCDE32AC7}"/>
    <cellStyle name="Comma 2 3 2 2" xfId="6" xr:uid="{271119B6-A6FB-41C9-8602-425EE21E1436}"/>
    <cellStyle name="Comma 2 3 3" xfId="7" xr:uid="{871CB75A-F47C-4E92-85A4-C379BC692A60}"/>
    <cellStyle name="Comma 2 4" xfId="8" xr:uid="{719F486C-25E7-472F-93B1-684012C167E3}"/>
    <cellStyle name="Comma 3" xfId="9" xr:uid="{B328CE87-7E9C-40DC-A967-A4740FCFBA49}"/>
    <cellStyle name="Comma 4" xfId="10" xr:uid="{49C9C89E-9815-4EBC-A3FB-44616366D3FF}"/>
    <cellStyle name="Comma 4 2" xfId="11" xr:uid="{31878E29-7197-4E6B-8525-3FABDE1E9AFB}"/>
    <cellStyle name="Comma 5" xfId="12" xr:uid="{5336516A-FCE7-4147-909A-2E8F63D6CBE8}"/>
    <cellStyle name="Comma 5 2" xfId="13" xr:uid="{33615F65-2AEA-4FD6-BB87-B828759AD439}"/>
    <cellStyle name="Comma 6" xfId="14" xr:uid="{C630C319-CDB7-4F25-9103-32B52D779A74}"/>
    <cellStyle name="Comma 6 2" xfId="15" xr:uid="{C41DA868-7F66-4027-9F6D-E4CABE35274F}"/>
    <cellStyle name="Comma 7" xfId="16" xr:uid="{724ACCC2-01BB-4857-A580-CC11F6A8D6F0}"/>
    <cellStyle name="Comma 7 2" xfId="17" xr:uid="{165FDFC8-9823-4CE6-B7A2-79E6764E2AD0}"/>
    <cellStyle name="Comma 8" xfId="18" xr:uid="{A20E4EDC-24FE-4345-8C51-0CD5CF7D62EA}"/>
    <cellStyle name="Comma 8 2" xfId="19" xr:uid="{C457FB37-7C51-44C8-B49B-85EDD8BECAD0}"/>
    <cellStyle name="Currency" xfId="20" builtinId="4"/>
    <cellStyle name="Currency 2" xfId="21" xr:uid="{3E4FC798-2F05-47E7-A9E0-D2E1CCE17DD9}"/>
    <cellStyle name="Currency 2 2" xfId="22" xr:uid="{7C2CF415-17F2-4EA9-985D-3DDC39563AC6}"/>
    <cellStyle name="Currency 2 3" xfId="23" xr:uid="{A95ED1CA-713D-4025-B3F1-B55561206419}"/>
    <cellStyle name="Currency 2 3 2" xfId="24" xr:uid="{D8198D54-D229-4018-A569-0C3C4504F8AD}"/>
    <cellStyle name="Currency 2 3 2 2" xfId="25" xr:uid="{82B80D90-F661-48B7-9B07-65751C034BA1}"/>
    <cellStyle name="Currency 2 3 3" xfId="26" xr:uid="{CD8B35CB-D9E7-42B1-B54A-3BCB27A8D0B1}"/>
    <cellStyle name="Currency 2 4" xfId="27" xr:uid="{8A13D8F9-0BA5-43DF-BCF4-2F462323F026}"/>
    <cellStyle name="Currency 3" xfId="28" xr:uid="{38E666BE-867B-4B3A-A9A4-9695FB7CE024}"/>
    <cellStyle name="Currency 4" xfId="29" xr:uid="{0FD6DF00-BE41-4EE0-9C4F-511C0E744F20}"/>
    <cellStyle name="Currency 4 2" xfId="30" xr:uid="{4163C18C-73EC-43B2-B2E5-7B23E1D7BA86}"/>
    <cellStyle name="Currency 5" xfId="31" xr:uid="{52FB2980-ADC0-41F5-9D14-096AD03F1F77}"/>
    <cellStyle name="Currency 5 2" xfId="32" xr:uid="{301031FD-241F-45B3-A8D9-0A8A1794CC2B}"/>
    <cellStyle name="Currency 6" xfId="33" xr:uid="{22CDBEE5-5AAB-46C7-AFD3-9A04C1B83E38}"/>
    <cellStyle name="Currency 6 2" xfId="34" xr:uid="{3A5522AA-3F6D-479B-95B3-03CCE710C778}"/>
    <cellStyle name="Currency 7" xfId="35" xr:uid="{6B2A4BBB-9B95-4B7A-8CD5-97E657D6E846}"/>
    <cellStyle name="Currency 7 2" xfId="36" xr:uid="{AD3527CC-7DE8-4D23-8830-FBAFF9D84505}"/>
    <cellStyle name="Currency 8" xfId="37" xr:uid="{D45918C5-D7ED-4581-94F3-4452C0C5286A}"/>
    <cellStyle name="Currency 8 2" xfId="38" xr:uid="{6A1F8D4A-1AA7-47C8-8BB5-8C8B41C9A7DE}"/>
    <cellStyle name="Currency 9" xfId="39" xr:uid="{FE0441C6-E4F8-4F84-BE65-784DE73E545D}"/>
    <cellStyle name="Normal" xfId="0" builtinId="0"/>
    <cellStyle name="Normal 10" xfId="40" xr:uid="{A7B9CF1D-64EC-4977-A71F-5D3EDF18C582}"/>
    <cellStyle name="Normal 10 2" xfId="41" xr:uid="{D89D986D-5AD4-4F66-9603-726BAEB3132E}"/>
    <cellStyle name="Normal 11" xfId="42" xr:uid="{04585BD7-E62A-407B-9345-9F219CD0F18C}"/>
    <cellStyle name="Normal 11 2" xfId="43" xr:uid="{466FF9B7-4611-44A5-BFEF-7B6E9D6223A9}"/>
    <cellStyle name="Normal 12" xfId="44" xr:uid="{B5A7F10C-EA3E-403D-97EA-682495E0D5C9}"/>
    <cellStyle name="Normal 13" xfId="45" xr:uid="{655F1724-A487-42F3-AB2E-F881DEE3614F}"/>
    <cellStyle name="Normal 14" xfId="46" xr:uid="{48AE9B54-BCB8-46C1-890B-9E09A652AB99}"/>
    <cellStyle name="Normal 2" xfId="47" xr:uid="{08307A70-C3BF-4DA9-981E-8B63B9AAFBE6}"/>
    <cellStyle name="Normal 2 2" xfId="48" xr:uid="{FFD82740-7BC0-4173-A405-316FE7E29FC7}"/>
    <cellStyle name="Normal 2 3" xfId="49" xr:uid="{90D9BB51-E4E9-4627-8AD4-36AB16311C4F}"/>
    <cellStyle name="Normal 3" xfId="50" xr:uid="{D6978CE7-E5C7-497A-958A-FD2168E3BEC7}"/>
    <cellStyle name="Normal 3 10" xfId="51" xr:uid="{2AF3909D-2C28-4013-9733-8DABA9CD9251}"/>
    <cellStyle name="Normal 3 2" xfId="52" xr:uid="{122B34FA-D083-4D7D-BE9D-71CDB8F509D0}"/>
    <cellStyle name="Normal 3 2 2" xfId="53" xr:uid="{3BFC2C5D-0823-47BF-A469-28A8A42B0AFD}"/>
    <cellStyle name="Normal 3 2 2 2" xfId="54" xr:uid="{003533A4-D2D7-4A99-B7CB-243076FBF0F2}"/>
    <cellStyle name="Normal 3 2 3" xfId="55" xr:uid="{0FB9754C-A532-41D6-97C1-F8B0F6328454}"/>
    <cellStyle name="Normal 3 2 3 2" xfId="56" xr:uid="{7A0F4CA7-9EAD-45A7-B78E-BEFC9CDC0054}"/>
    <cellStyle name="Normal 3 2 4" xfId="57" xr:uid="{033015AB-A130-4829-B143-7FECF1B50F4C}"/>
    <cellStyle name="Normal 3 3" xfId="58" xr:uid="{2F9535B2-75E6-47C7-9D30-66EFD85559E2}"/>
    <cellStyle name="Normal 3 3 2" xfId="59" xr:uid="{1DD67E87-C4D6-42A2-B88D-C3FB44FA8675}"/>
    <cellStyle name="Normal 3 3 2 2" xfId="60" xr:uid="{BB8EB86C-0BE8-40ED-BFFF-50A3BFDAA8A5}"/>
    <cellStyle name="Normal 3 3 3" xfId="61" xr:uid="{FE417E85-97FF-48F3-AF63-5AEF355A1DCB}"/>
    <cellStyle name="Normal 3 3 3 2" xfId="62" xr:uid="{705BD218-9B6D-4A44-B8A8-F3BEA0246673}"/>
    <cellStyle name="Normal 3 3 4" xfId="63" xr:uid="{231CE76F-2109-496A-8248-9C3A2ED26887}"/>
    <cellStyle name="Normal 3 4" xfId="64" xr:uid="{AEBD6F51-C37A-4125-B95A-F81336565AFD}"/>
    <cellStyle name="Normal 3 4 2" xfId="65" xr:uid="{01F67188-CD4B-4C20-91D4-ADF344642FFE}"/>
    <cellStyle name="Normal 3 4 2 2" xfId="66" xr:uid="{4FEE7CC0-F17D-48F4-8BCA-2DFC9E2E58A7}"/>
    <cellStyle name="Normal 3 4 3" xfId="67" xr:uid="{1FC4BB2C-3A6A-4DC2-AE7E-6FB5C6764F29}"/>
    <cellStyle name="Normal 3 5" xfId="68" xr:uid="{E30A54B9-AE8B-42B8-838B-C0D381125A9A}"/>
    <cellStyle name="Normal 3 5 2" xfId="69" xr:uid="{7BB442C1-CCB3-4933-BF3C-EC0C5B91C729}"/>
    <cellStyle name="Normal 3 6" xfId="70" xr:uid="{46EAD19F-7798-4064-B523-A3822577B499}"/>
    <cellStyle name="Normal 3 6 2" xfId="71" xr:uid="{1E6369D4-C247-4103-AAB4-50071284A0FC}"/>
    <cellStyle name="Normal 3 7" xfId="72" xr:uid="{7BA24751-D006-404F-A64A-B0A70D64501B}"/>
    <cellStyle name="Normal 3 8" xfId="73" xr:uid="{14FFEE02-1006-4EE7-913E-00CC6BEC2AFE}"/>
    <cellStyle name="Normal 3 8 2" xfId="74" xr:uid="{8EFD6BB8-B197-4241-9AFA-BE5672ACB86F}"/>
    <cellStyle name="Normal 3 9" xfId="75" xr:uid="{9CA6B6DA-186D-4443-A4D7-9F5EB6FCD136}"/>
    <cellStyle name="Normal 3 9 2" xfId="76" xr:uid="{72C6A283-B4F9-43C3-A9E1-F187B30861A7}"/>
    <cellStyle name="Normal 4" xfId="77" xr:uid="{212915F2-533D-4140-BAA4-7C82673A9CB0}"/>
    <cellStyle name="Normal 4 2" xfId="78" xr:uid="{34A73A36-0E8A-4144-97BF-47DA2A663763}"/>
    <cellStyle name="Normal 4 2 2" xfId="79" xr:uid="{C0E1EF38-8719-4A7A-9C92-C704EE3F5044}"/>
    <cellStyle name="Normal 4 2 2 2" xfId="80" xr:uid="{2F403B95-A04C-416A-A839-264A5B2D2C8E}"/>
    <cellStyle name="Normal 4 2 3" xfId="81" xr:uid="{C823655E-62EA-4E8B-A1B1-620AC0767760}"/>
    <cellStyle name="Normal 4 2 3 2" xfId="82" xr:uid="{B2D19887-6695-473D-BC94-7B1F38F5ADB5}"/>
    <cellStyle name="Normal 4 2 4" xfId="83" xr:uid="{72124704-1E2A-49ED-B187-704E5F459519}"/>
    <cellStyle name="Normal 4 3" xfId="84" xr:uid="{498FB9FE-B0B5-477E-9239-D97107A9F00F}"/>
    <cellStyle name="Normal 4 3 2" xfId="85" xr:uid="{A5C3D739-3624-48C4-9BD8-AF3F9F45396B}"/>
    <cellStyle name="Normal 4 4" xfId="86" xr:uid="{3BE344F7-0293-4751-9AF5-14912F905EB7}"/>
    <cellStyle name="Normal 4 4 2" xfId="87" xr:uid="{BF2CF930-7E49-48F2-A3E8-9AE90548BC4E}"/>
    <cellStyle name="Normal 4 5" xfId="88" xr:uid="{8511327A-30CF-4042-9795-585B75DCD2AD}"/>
    <cellStyle name="Normal 4 5 2" xfId="89" xr:uid="{94F0B1FE-6387-45BE-96E8-828CE10F5775}"/>
    <cellStyle name="Normal 4 6" xfId="90" xr:uid="{92B546F9-29BA-491D-BB05-A4C51D25E30B}"/>
    <cellStyle name="Normal 5" xfId="91" xr:uid="{8C578389-5BC7-4ED8-95E7-369E10725D45}"/>
    <cellStyle name="Normal 5 2" xfId="92" xr:uid="{D87635E4-AC63-41D7-A1E5-A3B86BA73BDC}"/>
    <cellStyle name="Normal 5 2 2" xfId="93" xr:uid="{64DA18CD-B112-45AC-8A36-E2DB4D05C245}"/>
    <cellStyle name="Normal 5 2 2 2" xfId="94" xr:uid="{299514A1-C248-4A62-B223-5381FA602DA0}"/>
    <cellStyle name="Normal 5 2 3" xfId="95" xr:uid="{CE67CD6F-D910-4E5F-AEAA-072B472E3AC7}"/>
    <cellStyle name="Normal 5 2 3 2" xfId="96" xr:uid="{355722FC-9E99-427C-BA15-3AC34C347772}"/>
    <cellStyle name="Normal 5 2 4" xfId="97" xr:uid="{CC9D80A2-BB66-4240-A928-88834A580637}"/>
    <cellStyle name="Normal 5 3" xfId="98" xr:uid="{5B1C1D6A-E1CA-4904-AC71-C25818E6D992}"/>
    <cellStyle name="Normal 5 3 2" xfId="99" xr:uid="{84B92E42-4EFE-4ED3-8FD0-A10CEAB7B6AE}"/>
    <cellStyle name="Normal 5 4" xfId="100" xr:uid="{5C40462B-EFBC-4AA3-8A8F-D0E4057C2E5A}"/>
    <cellStyle name="Normal 5 4 2" xfId="101" xr:uid="{36B57EDC-D27A-4106-BBE1-DAAC115F27F5}"/>
    <cellStyle name="Normal 5 5" xfId="102" xr:uid="{2B0E7690-4338-4277-BB4A-754FC4EE440D}"/>
    <cellStyle name="Normal 5 5 2" xfId="103" xr:uid="{AA9E0539-064C-4EE9-B88D-3B4A3F38D05D}"/>
    <cellStyle name="Normal 5 6" xfId="104" xr:uid="{E39EF70E-006D-4203-BCF3-A3755ED77196}"/>
    <cellStyle name="Normal 6" xfId="105" xr:uid="{207A9941-EE62-4FB8-A187-F07868DE19AA}"/>
    <cellStyle name="Normal 6 2" xfId="106" xr:uid="{E208F2A6-26D3-4231-AC36-75E1D1345169}"/>
    <cellStyle name="Normal 7" xfId="107" xr:uid="{E4ED47C9-43B9-4345-ADAB-6A36D2C0C430}"/>
    <cellStyle name="Normal 7 2" xfId="108" xr:uid="{2D9A5DED-F9A7-4BEF-99B7-8A214497C26E}"/>
    <cellStyle name="Normal 8" xfId="109" xr:uid="{F9B441EF-94FC-4080-8AA7-2DFD31DE1D90}"/>
    <cellStyle name="Normal 8 2" xfId="110" xr:uid="{A217DFE5-88C1-485B-80E7-0D5DFC70CD97}"/>
    <cellStyle name="Normal 9" xfId="111" xr:uid="{74F20F45-5875-47FF-B5FA-06C942C23967}"/>
    <cellStyle name="Normal 9 2" xfId="112" xr:uid="{DD38CA6A-F45D-4A46-B89B-962E1BA351B1}"/>
    <cellStyle name="Normal_FY 2012 backup" xfId="113" xr:uid="{05B503FE-D4F8-4C81-AFD3-9F7F817B6AF3}"/>
    <cellStyle name="Normal_Sheet1" xfId="114" xr:uid="{DC8CC70A-4FFA-4080-A09A-8CE77EB0B5E2}"/>
    <cellStyle name="Normal_Sheet2" xfId="115" xr:uid="{3E12676F-A8AD-4706-A50E-CB8F8EB1A223}"/>
    <cellStyle name="Percent 2" xfId="116" xr:uid="{4E4C53C6-6089-4BA9-9552-B8C8E60D9AA9}"/>
    <cellStyle name="Percent 2 2" xfId="117" xr:uid="{7F1C5B4B-686D-4E50-89A0-79C7BD1B6A31}"/>
    <cellStyle name="Percent 2 3" xfId="118" xr:uid="{F8586536-7355-4067-94D3-499E332103F3}"/>
    <cellStyle name="Percent 3" xfId="119" xr:uid="{CAA0BBB9-EC44-4043-9378-EBA282E9141A}"/>
  </cellStyles>
  <dxfs count="1485">
    <dxf>
      <font>
        <b val="0"/>
        <i val="0"/>
        <strike val="0"/>
        <condense val="0"/>
        <extend val="0"/>
        <outline val="0"/>
        <shadow val="0"/>
        <u val="none"/>
        <vertAlign val="baseline"/>
        <sz val="12"/>
        <color auto="1"/>
        <name val="Arial"/>
        <family val="2"/>
        <scheme val="none"/>
      </font>
      <fill>
        <patternFill patternType="none">
          <fgColor indexed="64"/>
          <bgColor indexed="65"/>
        </patternFill>
      </fill>
      <border diagonalUp="0" diagonalDown="0" outline="0">
        <left style="thin">
          <color indexed="64"/>
        </left>
        <right/>
        <top style="thin">
          <color indexed="64"/>
        </top>
        <bottom/>
      </border>
    </dxf>
    <dxf>
      <font>
        <strike val="0"/>
        <outline val="0"/>
        <shadow val="0"/>
        <u val="none"/>
        <vertAlign val="baseline"/>
        <sz val="12"/>
        <color auto="1"/>
        <name val="Arial"/>
        <family val="2"/>
        <scheme val="none"/>
      </font>
      <fill>
        <patternFill patternType="none">
          <fgColor indexed="64"/>
          <bgColor auto="1"/>
        </patternFill>
      </fill>
      <border diagonalUp="0" diagonalDown="0" outline="0">
        <left style="thin">
          <color indexed="64"/>
        </left>
        <right/>
        <top style="thin">
          <color indexed="64"/>
        </top>
        <bottom style="thin">
          <color indexed="64"/>
        </bottom>
      </border>
    </dxf>
    <dxf>
      <font>
        <b val="0"/>
        <i val="0"/>
        <strike val="0"/>
        <condense val="0"/>
        <extend val="0"/>
        <outline val="0"/>
        <shadow val="0"/>
        <u val="none"/>
        <vertAlign val="baseline"/>
        <sz val="12"/>
        <color auto="1"/>
        <name val="Arial"/>
        <family val="2"/>
        <scheme val="none"/>
      </font>
      <fill>
        <patternFill patternType="none">
          <fgColor indexed="64"/>
          <bgColor indexed="65"/>
        </patternFill>
      </fill>
      <border diagonalUp="0" diagonalDown="0" outline="0">
        <left style="thin">
          <color indexed="64"/>
        </left>
        <right style="thin">
          <color indexed="64"/>
        </right>
        <top style="thin">
          <color indexed="64"/>
        </top>
        <bottom/>
      </border>
    </dxf>
    <dxf>
      <font>
        <strike val="0"/>
        <outline val="0"/>
        <shadow val="0"/>
        <u val="none"/>
        <vertAlign val="baseline"/>
        <sz val="12"/>
        <color auto="1"/>
        <name val="Arial"/>
        <family val="2"/>
        <scheme val="none"/>
      </font>
      <fill>
        <patternFill patternType="none">
          <fgColor indexed="64"/>
          <bgColor auto="1"/>
        </patternFill>
      </fill>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2"/>
        <color auto="1"/>
        <name val="Arial"/>
        <family val="2"/>
        <scheme val="none"/>
      </font>
      <fill>
        <patternFill patternType="none">
          <fgColor indexed="64"/>
          <bgColor indexed="65"/>
        </patternFill>
      </fill>
      <alignment horizontal="general" vertical="bottom" textRotation="0" wrapText="1" indent="0" justifyLastLine="0" shrinkToFit="0" readingOrder="0"/>
      <border diagonalUp="0" diagonalDown="0" outline="0">
        <left style="thin">
          <color indexed="64"/>
        </left>
        <right style="thin">
          <color indexed="64"/>
        </right>
        <top style="thin">
          <color indexed="64"/>
        </top>
        <bottom/>
      </border>
    </dxf>
    <dxf>
      <font>
        <strike val="0"/>
        <outline val="0"/>
        <shadow val="0"/>
        <u val="none"/>
        <vertAlign val="baseline"/>
        <sz val="12"/>
        <color auto="1"/>
        <name val="Arial"/>
        <family val="2"/>
        <scheme val="none"/>
      </font>
      <fill>
        <patternFill patternType="none">
          <fgColor indexed="64"/>
          <bgColor auto="1"/>
        </patternFill>
      </fill>
      <alignment horizontal="general" vertical="bottom"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2"/>
        <color auto="1"/>
        <name val="Arial"/>
        <family val="2"/>
        <scheme val="none"/>
      </font>
      <fill>
        <patternFill patternType="none">
          <fgColor indexed="64"/>
          <bgColor indexed="65"/>
        </patternFill>
      </fill>
      <border diagonalUp="0" diagonalDown="0" outline="0">
        <left/>
        <right style="thin">
          <color indexed="64"/>
        </right>
        <top style="thin">
          <color indexed="64"/>
        </top>
        <bottom/>
      </border>
    </dxf>
    <dxf>
      <font>
        <strike val="0"/>
        <outline val="0"/>
        <shadow val="0"/>
        <u val="none"/>
        <vertAlign val="baseline"/>
        <sz val="12"/>
        <color auto="1"/>
        <name val="Arial"/>
        <family val="2"/>
        <scheme val="none"/>
      </font>
      <fill>
        <patternFill patternType="none">
          <fgColor indexed="64"/>
          <bgColor auto="1"/>
        </patternFill>
      </fill>
      <border diagonalUp="0" diagonalDown="0" outline="0">
        <left/>
        <right style="thin">
          <color indexed="64"/>
        </right>
        <top style="thin">
          <color indexed="64"/>
        </top>
        <bottom style="thin">
          <color indexed="64"/>
        </bottom>
      </border>
    </dxf>
    <dxf>
      <border>
        <top style="thin">
          <color indexed="64"/>
        </top>
      </border>
    </dxf>
    <dxf>
      <border diagonalUp="0" diagonalDown="0">
        <left style="thin">
          <color indexed="64"/>
        </left>
        <right style="thin">
          <color indexed="64"/>
        </right>
        <top style="thin">
          <color indexed="64"/>
        </top>
        <bottom style="thin">
          <color indexed="64"/>
        </bottom>
      </border>
    </dxf>
    <dxf>
      <font>
        <strike val="0"/>
        <outline val="0"/>
        <shadow val="0"/>
        <u val="none"/>
        <vertAlign val="baseline"/>
        <sz val="12"/>
        <color auto="1"/>
        <name val="Arial"/>
        <family val="2"/>
        <scheme val="none"/>
      </font>
      <fill>
        <patternFill patternType="none">
          <fgColor indexed="64"/>
          <bgColor auto="1"/>
        </patternFill>
      </fill>
    </dxf>
    <dxf>
      <border>
        <bottom style="thin">
          <color indexed="64"/>
        </bottom>
      </border>
    </dxf>
    <dxf>
      <font>
        <strike val="0"/>
        <outline val="0"/>
        <shadow val="0"/>
        <u val="none"/>
        <vertAlign val="baseline"/>
        <sz val="12"/>
        <color auto="1"/>
        <name val="Arial"/>
        <family val="2"/>
        <scheme val="none"/>
      </font>
      <fill>
        <patternFill patternType="none">
          <fgColor indexed="64"/>
          <bgColor auto="1"/>
        </patternFill>
      </fill>
      <border diagonalUp="0" diagonalDown="0" outline="0">
        <left style="thin">
          <color indexed="64"/>
        </left>
        <right style="thin">
          <color indexed="64"/>
        </right>
        <top/>
        <bottom/>
      </border>
    </dxf>
    <dxf>
      <font>
        <b val="0"/>
        <i val="0"/>
        <strike val="0"/>
        <condense val="0"/>
        <extend val="0"/>
        <outline val="0"/>
        <shadow val="0"/>
        <u val="none"/>
        <vertAlign val="baseline"/>
        <sz val="10"/>
        <color auto="1"/>
        <name val="Arial"/>
        <family val="2"/>
        <scheme val="none"/>
      </font>
      <fill>
        <patternFill patternType="solid">
          <fgColor indexed="64"/>
          <bgColor theme="0"/>
        </patternFill>
      </fill>
      <border diagonalUp="0" diagonalDown="0" outline="0">
        <left style="thin">
          <color rgb="FF000000"/>
        </left>
        <right/>
        <top style="thin">
          <color rgb="FF000000"/>
        </top>
        <bottom/>
      </border>
    </dxf>
    <dxf>
      <font>
        <b val="0"/>
        <i val="0"/>
        <strike val="0"/>
        <condense val="0"/>
        <extend val="0"/>
        <outline val="0"/>
        <shadow val="0"/>
        <u val="none"/>
        <vertAlign val="baseline"/>
        <sz val="10"/>
        <color auto="1"/>
        <name val="Arial"/>
        <family val="2"/>
        <scheme val="none"/>
      </font>
      <fill>
        <patternFill patternType="solid">
          <fgColor indexed="64"/>
          <bgColor theme="0"/>
        </patternFill>
      </fill>
      <border diagonalUp="0" diagonalDown="0" outline="0">
        <left style="thin">
          <color rgb="FF000000"/>
        </left>
        <right/>
        <top style="thin">
          <color rgb="FF000000"/>
        </top>
        <bottom/>
      </border>
    </dxf>
    <dxf>
      <font>
        <b val="0"/>
        <i val="0"/>
        <strike val="0"/>
        <condense val="0"/>
        <extend val="0"/>
        <outline val="0"/>
        <shadow val="0"/>
        <u val="none"/>
        <vertAlign val="baseline"/>
        <sz val="10"/>
        <color auto="1"/>
        <name val="Arial"/>
        <family val="2"/>
        <scheme val="none"/>
      </font>
      <fill>
        <patternFill patternType="solid">
          <fgColor indexed="64"/>
          <bgColor theme="0"/>
        </patternFill>
      </fill>
      <border diagonalUp="0" diagonalDown="0" outline="0">
        <left style="thin">
          <color rgb="FF000000"/>
        </left>
        <right/>
        <top style="thin">
          <color rgb="FF000000"/>
        </top>
        <bottom/>
      </border>
    </dxf>
    <dxf>
      <font>
        <b val="0"/>
        <i val="0"/>
        <strike val="0"/>
        <condense val="0"/>
        <extend val="0"/>
        <outline val="0"/>
        <shadow val="0"/>
        <u val="none"/>
        <vertAlign val="baseline"/>
        <sz val="10"/>
        <color auto="1"/>
        <name val="Arial"/>
        <family val="2"/>
        <scheme val="none"/>
      </font>
      <fill>
        <patternFill patternType="solid">
          <fgColor indexed="64"/>
          <bgColor theme="0"/>
        </patternFill>
      </fill>
      <border diagonalUp="0" diagonalDown="0" outline="0">
        <left style="thin">
          <color rgb="FF000000"/>
        </left>
        <right/>
        <top style="thin">
          <color rgb="FF000000"/>
        </top>
        <bottom/>
      </border>
    </dxf>
    <dxf>
      <font>
        <b val="0"/>
        <i val="0"/>
        <strike val="0"/>
        <condense val="0"/>
        <extend val="0"/>
        <outline val="0"/>
        <shadow val="0"/>
        <u val="none"/>
        <vertAlign val="baseline"/>
        <sz val="10"/>
        <color auto="1"/>
        <name val="Arial"/>
        <family val="2"/>
        <scheme val="none"/>
      </font>
      <fill>
        <patternFill patternType="solid">
          <fgColor indexed="64"/>
          <bgColor theme="0"/>
        </patternFill>
      </fill>
      <border diagonalUp="0" diagonalDown="0" outline="0">
        <left style="thin">
          <color rgb="FF000000"/>
        </left>
        <right/>
        <top style="thin">
          <color rgb="FF000000"/>
        </top>
        <bottom/>
      </border>
    </dxf>
    <dxf>
      <font>
        <b val="0"/>
        <i val="0"/>
        <strike val="0"/>
        <condense val="0"/>
        <extend val="0"/>
        <outline val="0"/>
        <shadow val="0"/>
        <u val="none"/>
        <vertAlign val="baseline"/>
        <sz val="10"/>
        <color auto="1"/>
        <name val="Arial"/>
        <family val="2"/>
        <scheme val="none"/>
      </font>
      <fill>
        <patternFill patternType="solid">
          <fgColor indexed="64"/>
          <bgColor theme="0"/>
        </patternFill>
      </fill>
      <border diagonalUp="0" diagonalDown="0" outline="0">
        <left style="thin">
          <color rgb="FF000000"/>
        </left>
        <right/>
        <top style="thin">
          <color rgb="FF000000"/>
        </top>
        <bottom/>
      </border>
    </dxf>
    <dxf>
      <font>
        <b val="0"/>
        <i val="0"/>
        <strike val="0"/>
        <condense val="0"/>
        <extend val="0"/>
        <outline val="0"/>
        <shadow val="0"/>
        <u val="none"/>
        <vertAlign val="baseline"/>
        <sz val="10"/>
        <color auto="1"/>
        <name val="Arial"/>
        <family val="2"/>
        <scheme val="none"/>
      </font>
      <fill>
        <patternFill patternType="solid">
          <fgColor indexed="64"/>
          <bgColor theme="0"/>
        </patternFill>
      </fill>
      <border diagonalUp="0" diagonalDown="0" outline="0">
        <left style="thin">
          <color rgb="FF000000"/>
        </left>
        <right/>
        <top style="thin">
          <color rgb="FF000000"/>
        </top>
        <bottom/>
      </border>
    </dxf>
    <dxf>
      <font>
        <b val="0"/>
        <i val="0"/>
        <strike val="0"/>
        <condense val="0"/>
        <extend val="0"/>
        <outline val="0"/>
        <shadow val="0"/>
        <u val="none"/>
        <vertAlign val="baseline"/>
        <sz val="10"/>
        <color auto="1"/>
        <name val="Arial"/>
        <family val="2"/>
        <scheme val="none"/>
      </font>
      <fill>
        <patternFill patternType="solid">
          <fgColor indexed="64"/>
          <bgColor theme="0"/>
        </patternFill>
      </fill>
      <border diagonalUp="0" diagonalDown="0" outline="0">
        <left style="thin">
          <color rgb="FF000000"/>
        </left>
        <right/>
        <top style="thin">
          <color rgb="FF000000"/>
        </top>
        <bottom/>
      </border>
    </dxf>
    <dxf>
      <font>
        <b val="0"/>
        <i val="0"/>
        <strike val="0"/>
        <condense val="0"/>
        <extend val="0"/>
        <outline val="0"/>
        <shadow val="0"/>
        <u val="none"/>
        <vertAlign val="baseline"/>
        <sz val="10"/>
        <color auto="1"/>
        <name val="Arial"/>
        <family val="2"/>
        <scheme val="none"/>
      </font>
      <fill>
        <patternFill patternType="solid">
          <fgColor indexed="64"/>
          <bgColor theme="0"/>
        </patternFill>
      </fill>
      <border diagonalUp="0" diagonalDown="0" outline="0">
        <left style="thin">
          <color rgb="FF000000"/>
        </left>
        <right/>
        <top style="thin">
          <color rgb="FF000000"/>
        </top>
        <bottom/>
      </border>
    </dxf>
    <dxf>
      <font>
        <b val="0"/>
        <i val="0"/>
        <strike val="0"/>
        <condense val="0"/>
        <extend val="0"/>
        <outline val="0"/>
        <shadow val="0"/>
        <u val="none"/>
        <vertAlign val="baseline"/>
        <sz val="10"/>
        <color auto="1"/>
        <name val="Arial"/>
        <family val="2"/>
        <scheme val="none"/>
      </font>
      <fill>
        <patternFill patternType="solid">
          <fgColor rgb="FFB7B7B7"/>
          <bgColor theme="0"/>
        </patternFill>
      </fill>
      <border diagonalUp="0" diagonalDown="0" outline="0">
        <left style="thin">
          <color rgb="FF000000"/>
        </left>
        <right/>
        <top style="thin">
          <color rgb="FF000000"/>
        </top>
        <bottom/>
      </border>
    </dxf>
    <dxf>
      <font>
        <b val="0"/>
        <i val="0"/>
        <strike val="0"/>
        <condense val="0"/>
        <extend val="0"/>
        <outline val="0"/>
        <shadow val="0"/>
        <u val="none"/>
        <vertAlign val="baseline"/>
        <sz val="10"/>
        <color auto="1"/>
        <name val="Arial"/>
        <family val="2"/>
        <scheme val="none"/>
      </font>
      <fill>
        <patternFill patternType="solid">
          <fgColor rgb="FFB7B7B7"/>
          <bgColor theme="0"/>
        </patternFill>
      </fill>
      <border diagonalUp="0" diagonalDown="0" outline="0">
        <left style="thin">
          <color rgb="FF000000"/>
        </left>
        <right/>
        <top style="thin">
          <color rgb="FF000000"/>
        </top>
        <bottom/>
      </border>
    </dxf>
    <dxf>
      <font>
        <b val="0"/>
        <i val="0"/>
        <strike val="0"/>
        <condense val="0"/>
        <extend val="0"/>
        <outline val="0"/>
        <shadow val="0"/>
        <u val="none"/>
        <vertAlign val="baseline"/>
        <sz val="10"/>
        <color auto="1"/>
        <name val="Arial"/>
        <family val="2"/>
        <scheme val="none"/>
      </font>
      <fill>
        <patternFill patternType="solid">
          <fgColor indexed="64"/>
          <bgColor theme="0"/>
        </patternFill>
      </fill>
      <border diagonalUp="0" diagonalDown="0" outline="0">
        <left style="thin">
          <color rgb="FF000000"/>
        </left>
        <right/>
        <top style="thin">
          <color rgb="FF000000"/>
        </top>
        <bottom/>
      </border>
    </dxf>
    <dxf>
      <font>
        <b val="0"/>
        <i val="0"/>
        <strike val="0"/>
        <condense val="0"/>
        <extend val="0"/>
        <outline val="0"/>
        <shadow val="0"/>
        <u val="none"/>
        <vertAlign val="baseline"/>
        <sz val="10"/>
        <color auto="1"/>
        <name val="Arial"/>
        <family val="2"/>
        <scheme val="none"/>
      </font>
      <fill>
        <patternFill patternType="solid">
          <fgColor rgb="FFB7B7B7"/>
          <bgColor theme="0"/>
        </patternFill>
      </fill>
      <alignment horizontal="general" vertical="top" textRotation="0" wrapText="1" indent="0" justifyLastLine="0" shrinkToFit="0" readingOrder="0"/>
      <border diagonalUp="0" diagonalDown="0" outline="0">
        <left style="thin">
          <color rgb="FF000000"/>
        </left>
        <right/>
        <top style="thin">
          <color rgb="FF000000"/>
        </top>
        <bottom/>
      </border>
    </dxf>
    <dxf>
      <font>
        <b val="0"/>
        <i val="0"/>
        <strike val="0"/>
        <condense val="0"/>
        <extend val="0"/>
        <outline val="0"/>
        <shadow val="0"/>
        <u val="none"/>
        <vertAlign val="baseline"/>
        <sz val="10"/>
        <color auto="1"/>
        <name val="Arial"/>
        <family val="2"/>
        <scheme val="none"/>
      </font>
      <fill>
        <patternFill patternType="solid">
          <fgColor indexed="64"/>
          <bgColor theme="0"/>
        </patternFill>
      </fill>
      <alignment horizontal="general" vertical="top" textRotation="0" wrapText="1" indent="0" justifyLastLine="0" shrinkToFit="0" readingOrder="0"/>
      <border diagonalUp="0" diagonalDown="0" outline="0">
        <left style="thin">
          <color rgb="FF000000"/>
        </left>
        <right/>
        <top style="thin">
          <color rgb="FF000000"/>
        </top>
        <bottom/>
      </border>
    </dxf>
    <dxf>
      <font>
        <b val="0"/>
        <i val="0"/>
        <strike val="0"/>
        <condense val="0"/>
        <extend val="0"/>
        <outline val="0"/>
        <shadow val="0"/>
        <u val="none"/>
        <vertAlign val="baseline"/>
        <sz val="10"/>
        <color auto="1"/>
        <name val="Arial"/>
        <family val="2"/>
        <scheme val="none"/>
      </font>
      <fill>
        <patternFill patternType="solid">
          <fgColor indexed="64"/>
          <bgColor theme="0"/>
        </patternFill>
      </fill>
      <alignment horizontal="general" vertical="center" textRotation="0" wrapText="1" indent="0" justifyLastLine="0" shrinkToFit="0" readingOrder="0"/>
      <border diagonalUp="0" diagonalDown="0" outline="0">
        <left style="thin">
          <color rgb="FF000000"/>
        </left>
        <right/>
        <top style="thin">
          <color rgb="FF000000"/>
        </top>
        <bottom/>
      </border>
    </dxf>
    <dxf>
      <font>
        <strike val="0"/>
        <outline val="0"/>
        <shadow val="0"/>
        <u val="none"/>
        <vertAlign val="baseline"/>
        <color auto="1"/>
        <name val="Arial"/>
        <family val="2"/>
        <scheme val="none"/>
      </font>
    </dxf>
    <dxf>
      <border outline="0">
        <top style="thin">
          <color theme="1"/>
        </top>
      </border>
    </dxf>
    <dxf>
      <font>
        <b val="0"/>
        <i val="0"/>
        <strike val="0"/>
        <condense val="0"/>
        <extend val="0"/>
        <outline val="0"/>
        <shadow val="0"/>
        <u val="none"/>
        <vertAlign val="baseline"/>
        <sz val="10"/>
        <color auto="1"/>
        <name val="Arial"/>
        <family val="2"/>
        <scheme val="none"/>
      </font>
      <fill>
        <patternFill patternType="solid">
          <fgColor indexed="64"/>
          <bgColor theme="0"/>
        </patternFill>
      </fill>
    </dxf>
    <dxf>
      <font>
        <b/>
        <i val="0"/>
        <strike val="0"/>
        <condense val="0"/>
        <extend val="0"/>
        <outline val="0"/>
        <shadow val="0"/>
        <u val="none"/>
        <vertAlign val="baseline"/>
        <sz val="10"/>
        <color auto="1"/>
        <name val="Arial"/>
        <family val="2"/>
        <scheme val="none"/>
      </font>
      <fill>
        <patternFill patternType="solid">
          <fgColor indexed="64"/>
          <bgColor theme="8" tint="0.59999389629810485"/>
        </patternFill>
      </fill>
    </dxf>
    <dxf>
      <font>
        <b val="0"/>
        <i val="0"/>
        <strike val="0"/>
        <condense val="0"/>
        <extend val="0"/>
        <outline val="0"/>
        <shadow val="0"/>
        <u val="none"/>
        <vertAlign val="baseline"/>
        <sz val="11"/>
        <color auto="1"/>
        <name val="Calibri"/>
        <family val="2"/>
        <scheme val="minor"/>
      </font>
      <alignment horizontal="center" vertical="bottom" textRotation="0" wrapText="0" indent="0" justifyLastLine="0" shrinkToFit="0" readingOrder="0"/>
      <border diagonalUp="0" diagonalDown="0" outline="0">
        <left style="thin">
          <color indexed="64"/>
        </left>
        <right/>
        <top style="thin">
          <color indexed="64"/>
        </top>
        <bottom/>
      </border>
    </dxf>
    <dxf>
      <font>
        <b val="0"/>
        <i val="0"/>
        <strike val="0"/>
        <condense val="0"/>
        <extend val="0"/>
        <outline val="0"/>
        <shadow val="0"/>
        <u val="none"/>
        <vertAlign val="baseline"/>
        <sz val="11"/>
        <color auto="1"/>
        <name val="Calibri"/>
        <family val="2"/>
        <scheme val="minor"/>
      </font>
      <alignment horizontal="center" vertical="bottom" textRotation="0" wrapText="0" indent="0" justifyLastLine="0" shrinkToFit="0" readingOrder="0"/>
      <border diagonalUp="0" diagonalDown="0" outline="0">
        <left style="thin">
          <color indexed="64"/>
        </left>
        <right/>
        <top style="thin">
          <color indexed="64"/>
        </top>
        <bottom style="thin">
          <color indexed="64"/>
        </bottom>
      </border>
    </dxf>
    <dxf>
      <font>
        <b val="0"/>
        <i val="0"/>
        <strike val="0"/>
        <condense val="0"/>
        <extend val="0"/>
        <outline val="0"/>
        <shadow val="0"/>
        <u val="none"/>
        <vertAlign val="baseline"/>
        <sz val="10"/>
        <color auto="1"/>
        <name val="Arial"/>
        <family val="2"/>
        <scheme val="none"/>
      </font>
      <numFmt numFmtId="9" formatCode="&quot;$&quot;#,##0_);\(&quot;$&quot;#,##0\)"/>
      <border diagonalUp="0" diagonalDown="0" outline="0">
        <left/>
        <right/>
        <top style="thin">
          <color indexed="64"/>
        </top>
        <bottom/>
      </border>
    </dxf>
    <dxf>
      <font>
        <strike val="0"/>
        <outline val="0"/>
        <shadow val="0"/>
        <u val="none"/>
        <vertAlign val="baseline"/>
        <color auto="1"/>
      </font>
    </dxf>
    <dxf>
      <font>
        <b val="0"/>
        <i val="0"/>
        <strike val="0"/>
        <condense val="0"/>
        <extend val="0"/>
        <outline val="0"/>
        <shadow val="0"/>
        <u val="none"/>
        <vertAlign val="baseline"/>
        <sz val="11"/>
        <color auto="1"/>
        <name val="Calibri"/>
        <family val="2"/>
        <scheme val="minor"/>
      </font>
      <numFmt numFmtId="164" formatCode="&quot;$&quot;#,##0"/>
      <alignment horizontal="center" vertical="bottom" textRotation="0" wrapText="0" indent="0" justifyLastLine="0" shrinkToFit="0" readingOrder="0"/>
      <border diagonalUp="0" diagonalDown="0" outline="0">
        <left style="thin">
          <color indexed="64"/>
        </left>
        <right style="thin">
          <color indexed="64"/>
        </right>
        <top style="thin">
          <color indexed="64"/>
        </top>
        <bottom/>
      </border>
    </dxf>
    <dxf>
      <font>
        <b val="0"/>
        <i val="0"/>
        <strike val="0"/>
        <condense val="0"/>
        <extend val="0"/>
        <outline val="0"/>
        <shadow val="0"/>
        <u val="none"/>
        <vertAlign val="baseline"/>
        <sz val="11"/>
        <color auto="1"/>
        <name val="Calibri"/>
        <family val="2"/>
        <scheme val="minor"/>
      </font>
      <numFmt numFmtId="164" formatCode="&quot;$&quot;#,##0"/>
      <alignment horizontal="center"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auto="1"/>
        <name val="Calibri"/>
        <family val="2"/>
        <scheme val="minor"/>
      </font>
      <numFmt numFmtId="164" formatCode="&quot;$&quot;#,##0"/>
      <alignment horizontal="center" vertical="bottom" textRotation="0" wrapText="0" indent="0" justifyLastLine="0" shrinkToFit="0" readingOrder="0"/>
      <border diagonalUp="0" diagonalDown="0" outline="0">
        <left style="thin">
          <color indexed="64"/>
        </left>
        <right style="thin">
          <color indexed="64"/>
        </right>
        <top style="thin">
          <color indexed="64"/>
        </top>
        <bottom/>
      </border>
    </dxf>
    <dxf>
      <font>
        <b val="0"/>
        <i val="0"/>
        <strike val="0"/>
        <condense val="0"/>
        <extend val="0"/>
        <outline val="0"/>
        <shadow val="0"/>
        <u val="none"/>
        <vertAlign val="baseline"/>
        <sz val="11"/>
        <color auto="1"/>
        <name val="Calibri"/>
        <family val="2"/>
        <scheme val="minor"/>
      </font>
      <numFmt numFmtId="164" formatCode="&quot;$&quot;#,##0"/>
      <alignment horizontal="center"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auto="1"/>
        <name val="Arial"/>
        <family val="2"/>
        <scheme val="none"/>
      </font>
      <numFmt numFmtId="164" formatCode="&quot;$&quot;#,##0"/>
      <border diagonalUp="0" diagonalDown="0" outline="0">
        <left/>
        <right/>
        <top style="thin">
          <color indexed="64"/>
        </top>
        <bottom/>
      </border>
    </dxf>
    <dxf>
      <font>
        <strike val="0"/>
        <outline val="0"/>
        <shadow val="0"/>
        <u val="none"/>
        <vertAlign val="baseline"/>
        <color auto="1"/>
      </font>
    </dxf>
    <dxf>
      <font>
        <b val="0"/>
        <i val="0"/>
        <strike val="0"/>
        <condense val="0"/>
        <extend val="0"/>
        <outline val="0"/>
        <shadow val="0"/>
        <u val="none"/>
        <vertAlign val="baseline"/>
        <sz val="10"/>
        <color auto="1"/>
        <name val="Arial"/>
        <family val="2"/>
        <scheme val="none"/>
      </font>
      <numFmt numFmtId="166" formatCode="&quot;$&quot;#,##0;\(&quot;$&quot;#,##0\)"/>
      <border diagonalUp="0" diagonalDown="0" outline="0">
        <left/>
        <right/>
        <top style="thin">
          <color indexed="64"/>
        </top>
        <bottom/>
      </border>
    </dxf>
    <dxf>
      <font>
        <strike val="0"/>
        <outline val="0"/>
        <shadow val="0"/>
        <u val="none"/>
        <vertAlign val="baseline"/>
        <color auto="1"/>
      </font>
    </dxf>
    <dxf>
      <font>
        <b val="0"/>
        <i val="0"/>
        <strike val="0"/>
        <condense val="0"/>
        <extend val="0"/>
        <outline val="0"/>
        <shadow val="0"/>
        <u val="none"/>
        <vertAlign val="baseline"/>
        <sz val="11"/>
        <color auto="1"/>
        <name val="Calibri"/>
        <family val="2"/>
        <scheme val="minor"/>
      </font>
      <numFmt numFmtId="164" formatCode="&quot;$&quot;#,##0"/>
      <alignment horizontal="center" vertical="bottom" textRotation="0" wrapText="0" indent="0" justifyLastLine="0" shrinkToFit="0" readingOrder="0"/>
      <border diagonalUp="0" diagonalDown="0" outline="0">
        <left style="thin">
          <color indexed="64"/>
        </left>
        <right style="thin">
          <color indexed="64"/>
        </right>
        <top style="thin">
          <color indexed="64"/>
        </top>
        <bottom/>
      </border>
    </dxf>
    <dxf>
      <font>
        <b val="0"/>
        <i val="0"/>
        <strike val="0"/>
        <condense val="0"/>
        <extend val="0"/>
        <outline val="0"/>
        <shadow val="0"/>
        <u val="none"/>
        <vertAlign val="baseline"/>
        <sz val="11"/>
        <color auto="1"/>
        <name val="Calibri"/>
        <family val="2"/>
        <scheme val="minor"/>
      </font>
      <numFmt numFmtId="164" formatCode="&quot;$&quot;#,##0"/>
      <alignment horizontal="center"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auto="1"/>
        <name val="Arial"/>
        <family val="2"/>
        <scheme val="none"/>
      </font>
      <numFmt numFmtId="164" formatCode="&quot;$&quot;#,##0"/>
      <border diagonalUp="0" diagonalDown="0" outline="0">
        <left/>
        <right/>
        <top style="thin">
          <color indexed="64"/>
        </top>
        <bottom/>
      </border>
    </dxf>
    <dxf>
      <font>
        <strike val="0"/>
        <outline val="0"/>
        <shadow val="0"/>
        <u val="none"/>
        <vertAlign val="baseline"/>
        <color auto="1"/>
      </font>
    </dxf>
    <dxf>
      <font>
        <b val="0"/>
        <i val="0"/>
        <strike val="0"/>
        <condense val="0"/>
        <extend val="0"/>
        <outline val="0"/>
        <shadow val="0"/>
        <u val="none"/>
        <vertAlign val="baseline"/>
        <sz val="11"/>
        <color auto="1"/>
        <name val="Calibri"/>
        <family val="2"/>
        <scheme val="minor"/>
      </font>
      <numFmt numFmtId="166" formatCode="&quot;$&quot;#,##0;\(&quot;$&quot;#,##0\)"/>
      <alignment horizontal="center" vertical="center" textRotation="0" wrapText="0" indent="0" justifyLastLine="0" shrinkToFit="0" readingOrder="0"/>
      <border diagonalUp="0" diagonalDown="0" outline="0">
        <left style="thin">
          <color indexed="64"/>
        </left>
        <right style="thin">
          <color indexed="64"/>
        </right>
        <top style="thin">
          <color indexed="64"/>
        </top>
        <bottom/>
      </border>
    </dxf>
    <dxf>
      <font>
        <b val="0"/>
        <i val="0"/>
        <strike val="0"/>
        <condense val="0"/>
        <extend val="0"/>
        <outline val="0"/>
        <shadow val="0"/>
        <u val="none"/>
        <vertAlign val="baseline"/>
        <sz val="11"/>
        <color auto="1"/>
        <name val="Calibri"/>
        <family val="2"/>
        <scheme val="minor"/>
      </font>
      <numFmt numFmtId="166" formatCode="&quot;$&quot;#,##0;\(&quot;$&quot;#,##0\)"/>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auto="1"/>
        <name val="Calibri"/>
        <family val="2"/>
        <scheme val="minor"/>
      </font>
      <numFmt numFmtId="166" formatCode="&quot;$&quot;#,##0;\(&quot;$&quot;#,##0\)"/>
      <alignment horizontal="center" vertical="center" textRotation="0" wrapText="0" indent="0" justifyLastLine="0" shrinkToFit="0" readingOrder="0"/>
      <border diagonalUp="0" diagonalDown="0" outline="0">
        <left style="thin">
          <color indexed="64"/>
        </left>
        <right style="thin">
          <color indexed="64"/>
        </right>
        <top style="thin">
          <color indexed="64"/>
        </top>
        <bottom/>
      </border>
    </dxf>
    <dxf>
      <font>
        <b val="0"/>
        <i val="0"/>
        <strike val="0"/>
        <condense val="0"/>
        <extend val="0"/>
        <outline val="0"/>
        <shadow val="0"/>
        <u val="none"/>
        <vertAlign val="baseline"/>
        <sz val="11"/>
        <color auto="1"/>
        <name val="Calibri"/>
        <family val="2"/>
        <scheme val="minor"/>
      </font>
      <numFmt numFmtId="166" formatCode="&quot;$&quot;#,##0;\(&quot;$&quot;#,##0\)"/>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auto="1"/>
        <name val="Calibri"/>
        <family val="2"/>
        <scheme val="minor"/>
      </font>
      <numFmt numFmtId="164" formatCode="&quot;$&quot;#,##0"/>
      <alignment horizontal="center" vertical="bottom" textRotation="0" wrapText="0" indent="0" justifyLastLine="0" shrinkToFit="0" readingOrder="0"/>
      <border diagonalUp="0" diagonalDown="0" outline="0">
        <left style="thin">
          <color indexed="64"/>
        </left>
        <right style="thin">
          <color indexed="64"/>
        </right>
        <top style="thin">
          <color indexed="64"/>
        </top>
        <bottom/>
      </border>
    </dxf>
    <dxf>
      <font>
        <b val="0"/>
        <i val="0"/>
        <strike val="0"/>
        <condense val="0"/>
        <extend val="0"/>
        <outline val="0"/>
        <shadow val="0"/>
        <u val="none"/>
        <vertAlign val="baseline"/>
        <sz val="11"/>
        <color auto="1"/>
        <name val="Calibri"/>
        <family val="2"/>
        <scheme val="minor"/>
      </font>
      <numFmt numFmtId="164" formatCode="&quot;$&quot;#,##0"/>
      <alignment horizontal="center"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auto="1"/>
        <name val="Arial"/>
        <family val="2"/>
        <scheme val="none"/>
      </font>
      <numFmt numFmtId="164" formatCode="&quot;$&quot;#,##0"/>
      <border diagonalUp="0" diagonalDown="0" outline="0">
        <left/>
        <right/>
        <top style="thin">
          <color indexed="64"/>
        </top>
        <bottom/>
      </border>
    </dxf>
    <dxf>
      <font>
        <strike val="0"/>
        <outline val="0"/>
        <shadow val="0"/>
        <u val="none"/>
        <vertAlign val="baseline"/>
        <color auto="1"/>
      </font>
    </dxf>
    <dxf>
      <font>
        <b val="0"/>
        <i val="0"/>
        <strike val="0"/>
        <condense val="0"/>
        <extend val="0"/>
        <outline val="0"/>
        <shadow val="0"/>
        <u val="none"/>
        <vertAlign val="baseline"/>
        <sz val="10"/>
        <color auto="1"/>
        <name val="Arial"/>
        <family val="2"/>
        <scheme val="none"/>
      </font>
      <numFmt numFmtId="166" formatCode="&quot;$&quot;#,##0;\(&quot;$&quot;#,##0\)"/>
      <border diagonalUp="0" diagonalDown="0" outline="0">
        <left/>
        <right/>
        <top style="thin">
          <color indexed="64"/>
        </top>
        <bottom/>
      </border>
    </dxf>
    <dxf>
      <font>
        <strike val="0"/>
        <outline val="0"/>
        <shadow val="0"/>
        <u val="none"/>
        <vertAlign val="baseline"/>
        <color auto="1"/>
      </font>
    </dxf>
    <dxf>
      <font>
        <b val="0"/>
        <i val="0"/>
        <strike val="0"/>
        <condense val="0"/>
        <extend val="0"/>
        <outline val="0"/>
        <shadow val="0"/>
        <u val="none"/>
        <vertAlign val="baseline"/>
        <sz val="10"/>
        <color auto="1"/>
        <name val="Arial"/>
        <family val="2"/>
        <scheme val="none"/>
      </font>
      <numFmt numFmtId="9" formatCode="&quot;$&quot;#,##0_);\(&quot;$&quot;#,##0\)"/>
      <border diagonalUp="0" diagonalDown="0" outline="0">
        <left/>
        <right/>
        <top style="thin">
          <color indexed="64"/>
        </top>
        <bottom/>
      </border>
    </dxf>
    <dxf>
      <font>
        <strike val="0"/>
        <outline val="0"/>
        <shadow val="0"/>
        <u val="none"/>
        <vertAlign val="baseline"/>
        <color auto="1"/>
      </font>
    </dxf>
    <dxf>
      <font>
        <b val="0"/>
        <i val="0"/>
        <strike val="0"/>
        <condense val="0"/>
        <extend val="0"/>
        <outline val="0"/>
        <shadow val="0"/>
        <u val="none"/>
        <vertAlign val="baseline"/>
        <sz val="11"/>
        <color auto="1"/>
        <name val="Calibri"/>
        <family val="2"/>
        <scheme val="minor"/>
      </font>
      <numFmt numFmtId="164" formatCode="&quot;$&quot;#,##0"/>
      <alignment horizontal="center" vertical="bottom" textRotation="0" wrapText="0" indent="0" justifyLastLine="0" shrinkToFit="0" readingOrder="0"/>
      <border diagonalUp="0" diagonalDown="0" outline="0">
        <left style="thin">
          <color indexed="64"/>
        </left>
        <right style="thin">
          <color indexed="64"/>
        </right>
        <top style="thin">
          <color indexed="64"/>
        </top>
        <bottom/>
      </border>
    </dxf>
    <dxf>
      <font>
        <b val="0"/>
        <i val="0"/>
        <strike val="0"/>
        <condense val="0"/>
        <extend val="0"/>
        <outline val="0"/>
        <shadow val="0"/>
        <u val="none"/>
        <vertAlign val="baseline"/>
        <sz val="11"/>
        <color auto="1"/>
        <name val="Calibri"/>
        <family val="2"/>
        <scheme val="minor"/>
      </font>
      <numFmt numFmtId="164" formatCode="&quot;$&quot;#,##0"/>
      <alignment horizontal="center"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auto="1"/>
        <name val="Calibri"/>
        <family val="2"/>
        <scheme val="minor"/>
      </font>
      <numFmt numFmtId="164" formatCode="&quot;$&quot;#,##0"/>
      <alignment horizontal="center" vertical="bottom" textRotation="0" wrapText="0" indent="0" justifyLastLine="0" shrinkToFit="0" readingOrder="0"/>
      <border diagonalUp="0" diagonalDown="0" outline="0">
        <left style="thin">
          <color indexed="64"/>
        </left>
        <right style="thin">
          <color indexed="64"/>
        </right>
        <top style="thin">
          <color indexed="64"/>
        </top>
        <bottom/>
      </border>
    </dxf>
    <dxf>
      <font>
        <b val="0"/>
        <i val="0"/>
        <strike val="0"/>
        <condense val="0"/>
        <extend val="0"/>
        <outline val="0"/>
        <shadow val="0"/>
        <u val="none"/>
        <vertAlign val="baseline"/>
        <sz val="11"/>
        <color auto="1"/>
        <name val="Calibri"/>
        <family val="2"/>
        <scheme val="minor"/>
      </font>
      <numFmt numFmtId="164" formatCode="&quot;$&quot;#,##0"/>
      <alignment horizontal="center"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auto="1"/>
        <name val="Calibri"/>
        <family val="2"/>
        <scheme val="minor"/>
      </font>
      <numFmt numFmtId="164" formatCode="&quot;$&quot;#,##0"/>
      <alignment horizontal="center" vertical="bottom" textRotation="0" wrapText="0" indent="0" justifyLastLine="0" shrinkToFit="0" readingOrder="0"/>
      <border diagonalUp="0" diagonalDown="0" outline="0">
        <left style="thin">
          <color indexed="64"/>
        </left>
        <right style="thin">
          <color indexed="64"/>
        </right>
        <top style="thin">
          <color indexed="64"/>
        </top>
        <bottom/>
      </border>
    </dxf>
    <dxf>
      <font>
        <b val="0"/>
        <i val="0"/>
        <strike val="0"/>
        <condense val="0"/>
        <extend val="0"/>
        <outline val="0"/>
        <shadow val="0"/>
        <u val="none"/>
        <vertAlign val="baseline"/>
        <sz val="11"/>
        <color auto="1"/>
        <name val="Calibri"/>
        <family val="2"/>
        <scheme val="minor"/>
      </font>
      <numFmt numFmtId="164" formatCode="&quot;$&quot;#,##0"/>
      <alignment horizontal="center"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auto="1"/>
        <name val="Arial"/>
        <family val="2"/>
        <scheme val="none"/>
      </font>
      <numFmt numFmtId="164" formatCode="&quot;$&quot;#,##0"/>
      <border diagonalUp="0" diagonalDown="0" outline="0">
        <left/>
        <right/>
        <top style="thin">
          <color indexed="64"/>
        </top>
        <bottom/>
      </border>
    </dxf>
    <dxf>
      <font>
        <strike val="0"/>
        <outline val="0"/>
        <shadow val="0"/>
        <u val="none"/>
        <vertAlign val="baseline"/>
        <color auto="1"/>
      </font>
    </dxf>
    <dxf>
      <font>
        <b val="0"/>
        <i val="0"/>
        <strike val="0"/>
        <condense val="0"/>
        <extend val="0"/>
        <outline val="0"/>
        <shadow val="0"/>
        <u val="none"/>
        <vertAlign val="baseline"/>
        <sz val="10"/>
        <color auto="1"/>
        <name val="Arial"/>
        <family val="2"/>
        <scheme val="none"/>
      </font>
      <numFmt numFmtId="9" formatCode="&quot;$&quot;#,##0_);\(&quot;$&quot;#,##0\)"/>
      <border diagonalUp="0" diagonalDown="0" outline="0">
        <left/>
        <right/>
        <top style="thin">
          <color indexed="64"/>
        </top>
        <bottom/>
      </border>
    </dxf>
    <dxf>
      <font>
        <strike val="0"/>
        <outline val="0"/>
        <shadow val="0"/>
        <u val="none"/>
        <vertAlign val="baseline"/>
        <color auto="1"/>
      </font>
    </dxf>
    <dxf>
      <font>
        <b val="0"/>
        <i val="0"/>
        <strike val="0"/>
        <condense val="0"/>
        <extend val="0"/>
        <outline val="0"/>
        <shadow val="0"/>
        <u val="none"/>
        <vertAlign val="baseline"/>
        <sz val="10"/>
        <color auto="1"/>
        <name val="Arial"/>
        <family val="2"/>
        <scheme val="none"/>
      </font>
      <numFmt numFmtId="9" formatCode="&quot;$&quot;#,##0_);\(&quot;$&quot;#,##0\)"/>
      <border diagonalUp="0" diagonalDown="0" outline="0">
        <left/>
        <right/>
        <top style="thin">
          <color indexed="64"/>
        </top>
        <bottom/>
      </border>
    </dxf>
    <dxf>
      <font>
        <strike val="0"/>
        <outline val="0"/>
        <shadow val="0"/>
        <u val="none"/>
        <vertAlign val="baseline"/>
        <color auto="1"/>
      </font>
    </dxf>
    <dxf>
      <font>
        <b val="0"/>
        <i val="0"/>
        <strike val="0"/>
        <condense val="0"/>
        <extend val="0"/>
        <outline val="0"/>
        <shadow val="0"/>
        <u val="none"/>
        <vertAlign val="baseline"/>
        <sz val="10"/>
        <color auto="1"/>
        <name val="Arial"/>
        <family val="2"/>
        <scheme val="none"/>
      </font>
      <border diagonalUp="0" diagonalDown="0" outline="0">
        <left/>
        <right/>
        <top style="thin">
          <color indexed="64"/>
        </top>
        <bottom/>
      </border>
    </dxf>
    <dxf>
      <font>
        <strike val="0"/>
        <outline val="0"/>
        <shadow val="0"/>
        <u val="none"/>
        <vertAlign val="baseline"/>
        <color auto="1"/>
      </font>
    </dxf>
    <dxf>
      <font>
        <b val="0"/>
        <i val="0"/>
        <strike val="0"/>
        <condense val="0"/>
        <extend val="0"/>
        <outline val="0"/>
        <shadow val="0"/>
        <u val="none"/>
        <vertAlign val="baseline"/>
        <sz val="10"/>
        <color auto="1"/>
        <name val="Arial"/>
        <family val="2"/>
        <scheme val="none"/>
      </font>
      <numFmt numFmtId="9" formatCode="&quot;$&quot;#,##0_);\(&quot;$&quot;#,##0\)"/>
      <border diagonalUp="0" diagonalDown="0" outline="0">
        <left/>
        <right/>
        <top style="thin">
          <color indexed="64"/>
        </top>
        <bottom/>
      </border>
    </dxf>
    <dxf>
      <font>
        <strike val="0"/>
        <outline val="0"/>
        <shadow val="0"/>
        <u val="none"/>
        <vertAlign val="baseline"/>
        <color auto="1"/>
      </font>
    </dxf>
    <dxf>
      <font>
        <b val="0"/>
        <i val="0"/>
        <strike val="0"/>
        <condense val="0"/>
        <extend val="0"/>
        <outline val="0"/>
        <shadow val="0"/>
        <u val="none"/>
        <vertAlign val="baseline"/>
        <sz val="11"/>
        <color auto="1"/>
        <name val="Calibri"/>
        <family val="2"/>
        <scheme val="minor"/>
      </font>
      <numFmt numFmtId="164" formatCode="&quot;$&quot;#,##0"/>
      <alignment horizontal="center" vertical="bottom" textRotation="0" wrapText="0" indent="0" justifyLastLine="0" shrinkToFit="0" readingOrder="0"/>
      <border diagonalUp="0" diagonalDown="0" outline="0">
        <left style="thin">
          <color indexed="64"/>
        </left>
        <right style="thin">
          <color indexed="64"/>
        </right>
        <top style="thin">
          <color indexed="64"/>
        </top>
        <bottom/>
      </border>
    </dxf>
    <dxf>
      <font>
        <b val="0"/>
        <i val="0"/>
        <strike val="0"/>
        <condense val="0"/>
        <extend val="0"/>
        <outline val="0"/>
        <shadow val="0"/>
        <u val="none"/>
        <vertAlign val="baseline"/>
        <sz val="11"/>
        <color auto="1"/>
        <name val="Calibri"/>
        <family val="2"/>
        <scheme val="minor"/>
      </font>
      <numFmt numFmtId="164" formatCode="&quot;$&quot;#,##0"/>
      <alignment horizontal="center"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auto="1"/>
        <name val="Arial"/>
        <family val="2"/>
        <scheme val="none"/>
      </font>
      <numFmt numFmtId="164" formatCode="&quot;$&quot;#,##0"/>
      <border diagonalUp="0" diagonalDown="0" outline="0">
        <left/>
        <right/>
        <top style="thin">
          <color indexed="64"/>
        </top>
        <bottom/>
      </border>
    </dxf>
    <dxf>
      <font>
        <strike val="0"/>
        <outline val="0"/>
        <shadow val="0"/>
        <u val="none"/>
        <vertAlign val="baseline"/>
        <color auto="1"/>
      </font>
    </dxf>
    <dxf>
      <font>
        <b val="0"/>
        <i val="0"/>
        <strike val="0"/>
        <condense val="0"/>
        <extend val="0"/>
        <outline val="0"/>
        <shadow val="0"/>
        <u val="none"/>
        <vertAlign val="baseline"/>
        <sz val="11"/>
        <color auto="1"/>
        <name val="Calibri"/>
        <family val="2"/>
        <scheme val="minor"/>
      </font>
      <numFmt numFmtId="164" formatCode="&quot;$&quot;#,##0"/>
      <alignment horizontal="center" vertical="bottom" textRotation="0" wrapText="0" indent="0" justifyLastLine="0" shrinkToFit="0" readingOrder="0"/>
      <border diagonalUp="0" diagonalDown="0" outline="0">
        <left style="thin">
          <color indexed="64"/>
        </left>
        <right style="thin">
          <color indexed="64"/>
        </right>
        <top style="thin">
          <color indexed="64"/>
        </top>
        <bottom/>
      </border>
    </dxf>
    <dxf>
      <font>
        <b val="0"/>
        <i val="0"/>
        <strike val="0"/>
        <condense val="0"/>
        <extend val="0"/>
        <outline val="0"/>
        <shadow val="0"/>
        <u val="none"/>
        <vertAlign val="baseline"/>
        <sz val="11"/>
        <color auto="1"/>
        <name val="Calibri"/>
        <family val="2"/>
        <scheme val="minor"/>
      </font>
      <numFmt numFmtId="164" formatCode="&quot;$&quot;#,##0"/>
      <alignment horizontal="center"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auto="1"/>
        <name val="Calibri"/>
        <family val="2"/>
        <scheme val="none"/>
      </font>
      <numFmt numFmtId="164" formatCode="&quot;$&quot;#,##0"/>
      <alignment horizontal="center" vertical="center" textRotation="0" wrapText="0" indent="0" justifyLastLine="0" shrinkToFit="0" readingOrder="0"/>
      <border diagonalUp="0" diagonalDown="0" outline="0">
        <left style="thin">
          <color indexed="64"/>
        </left>
        <right style="thin">
          <color indexed="64"/>
        </right>
        <top style="thin">
          <color indexed="64"/>
        </top>
        <bottom/>
      </border>
    </dxf>
    <dxf>
      <font>
        <b val="0"/>
        <i val="0"/>
        <strike val="0"/>
        <condense val="0"/>
        <extend val="0"/>
        <outline val="0"/>
        <shadow val="0"/>
        <u val="none"/>
        <vertAlign val="baseline"/>
        <sz val="11"/>
        <color auto="1"/>
        <name val="Calibri"/>
        <family val="2"/>
        <scheme val="none"/>
      </font>
      <numFmt numFmtId="164" formatCode="&quot;$&quot;#,##0"/>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auto="1"/>
        <name val="Arial"/>
        <family val="2"/>
        <scheme val="none"/>
      </font>
      <numFmt numFmtId="164" formatCode="&quot;$&quot;#,##0"/>
      <border diagonalUp="0" diagonalDown="0" outline="0">
        <left/>
        <right/>
        <top style="thin">
          <color indexed="64"/>
        </top>
        <bottom/>
      </border>
    </dxf>
    <dxf>
      <font>
        <strike val="0"/>
        <outline val="0"/>
        <shadow val="0"/>
        <u val="none"/>
        <vertAlign val="baseline"/>
        <color auto="1"/>
      </font>
    </dxf>
    <dxf>
      <font>
        <b val="0"/>
        <i val="0"/>
        <strike val="0"/>
        <condense val="0"/>
        <extend val="0"/>
        <outline val="0"/>
        <shadow val="0"/>
        <u val="none"/>
        <vertAlign val="baseline"/>
        <sz val="10"/>
        <color auto="1"/>
        <name val="Arial"/>
        <family val="2"/>
        <scheme val="none"/>
      </font>
      <border diagonalUp="0" diagonalDown="0" outline="0">
        <left/>
        <right/>
        <top style="thin">
          <color indexed="64"/>
        </top>
        <bottom/>
      </border>
    </dxf>
    <dxf>
      <font>
        <strike val="0"/>
        <outline val="0"/>
        <shadow val="0"/>
        <u val="none"/>
        <vertAlign val="baseline"/>
        <color auto="1"/>
      </font>
    </dxf>
    <dxf>
      <font>
        <b val="0"/>
        <i val="0"/>
        <strike val="0"/>
        <condense val="0"/>
        <extend val="0"/>
        <outline val="0"/>
        <shadow val="0"/>
        <u val="none"/>
        <vertAlign val="baseline"/>
        <sz val="10"/>
        <color auto="1"/>
        <name val="Arial"/>
        <family val="2"/>
        <scheme val="none"/>
      </font>
      <border diagonalUp="0" diagonalDown="0" outline="0">
        <left/>
        <right/>
        <top style="thin">
          <color indexed="64"/>
        </top>
        <bottom/>
      </border>
    </dxf>
    <dxf>
      <font>
        <strike val="0"/>
        <outline val="0"/>
        <shadow val="0"/>
        <u val="none"/>
        <vertAlign val="baseline"/>
        <color auto="1"/>
      </font>
    </dxf>
    <dxf>
      <font>
        <b val="0"/>
        <i val="0"/>
        <strike val="0"/>
        <condense val="0"/>
        <extend val="0"/>
        <outline val="0"/>
        <shadow val="0"/>
        <u val="none"/>
        <vertAlign val="baseline"/>
        <sz val="10"/>
        <color auto="1"/>
        <name val="Arial"/>
        <family val="2"/>
        <scheme val="none"/>
      </font>
      <border diagonalUp="0" diagonalDown="0" outline="0">
        <left/>
        <right/>
        <top style="thin">
          <color indexed="64"/>
        </top>
        <bottom/>
      </border>
    </dxf>
    <dxf>
      <font>
        <strike val="0"/>
        <outline val="0"/>
        <shadow val="0"/>
        <u val="none"/>
        <vertAlign val="baseline"/>
        <color auto="1"/>
      </font>
    </dxf>
    <dxf>
      <font>
        <b val="0"/>
        <i val="0"/>
        <strike val="0"/>
        <condense val="0"/>
        <extend val="0"/>
        <outline val="0"/>
        <shadow val="0"/>
        <u val="none"/>
        <vertAlign val="baseline"/>
        <sz val="10"/>
        <color auto="1"/>
        <name val="Arial"/>
        <family val="2"/>
        <scheme val="none"/>
      </font>
      <border diagonalUp="0" diagonalDown="0" outline="0">
        <left/>
        <right/>
        <top style="thin">
          <color indexed="64"/>
        </top>
        <bottom/>
      </border>
    </dxf>
    <dxf>
      <font>
        <strike val="0"/>
        <outline val="0"/>
        <shadow val="0"/>
        <u val="none"/>
        <vertAlign val="baseline"/>
        <color auto="1"/>
      </font>
    </dxf>
    <dxf>
      <font>
        <b val="0"/>
        <i val="0"/>
        <strike val="0"/>
        <condense val="0"/>
        <extend val="0"/>
        <outline val="0"/>
        <shadow val="0"/>
        <u val="none"/>
        <vertAlign val="baseline"/>
        <sz val="10"/>
        <color auto="1"/>
        <name val="Arial"/>
        <family val="2"/>
        <scheme val="none"/>
      </font>
      <border diagonalUp="0" diagonalDown="0" outline="0">
        <left/>
        <right/>
        <top style="thin">
          <color indexed="64"/>
        </top>
        <bottom/>
      </border>
    </dxf>
    <dxf>
      <font>
        <strike val="0"/>
        <outline val="0"/>
        <shadow val="0"/>
        <u val="none"/>
        <vertAlign val="baseline"/>
        <color auto="1"/>
      </font>
    </dxf>
    <dxf>
      <font>
        <b val="0"/>
        <i val="0"/>
        <strike val="0"/>
        <condense val="0"/>
        <extend val="0"/>
        <outline val="0"/>
        <shadow val="0"/>
        <u val="none"/>
        <vertAlign val="baseline"/>
        <sz val="11"/>
        <color auto="1"/>
        <name val="Calibri"/>
        <family val="2"/>
        <scheme val="minor"/>
      </font>
      <alignment horizontal="center" vertical="center" textRotation="0" wrapText="0" indent="0" justifyLastLine="0" shrinkToFit="0" readingOrder="0"/>
      <border diagonalUp="0" diagonalDown="0" outline="0">
        <left style="thin">
          <color indexed="64"/>
        </left>
        <right style="thin">
          <color indexed="64"/>
        </right>
        <top style="thin">
          <color indexed="64"/>
        </top>
        <bottom/>
      </border>
    </dxf>
    <dxf>
      <font>
        <b val="0"/>
        <i val="0"/>
        <strike val="0"/>
        <condense val="0"/>
        <extend val="0"/>
        <outline val="0"/>
        <shadow val="0"/>
        <u val="none"/>
        <vertAlign val="baseline"/>
        <sz val="11"/>
        <color auto="1"/>
        <name val="Calibri"/>
        <family val="2"/>
        <scheme val="minor"/>
      </font>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auto="1"/>
        <name val="Calibri"/>
        <family val="2"/>
        <scheme val="minor"/>
      </font>
      <alignment horizontal="general" vertical="center" textRotation="0" wrapText="0" indent="0" justifyLastLine="0" shrinkToFit="0" readingOrder="0"/>
      <border diagonalUp="0" diagonalDown="0" outline="0">
        <left style="thin">
          <color indexed="64"/>
        </left>
        <right style="thin">
          <color indexed="64"/>
        </right>
        <top style="thin">
          <color indexed="64"/>
        </top>
        <bottom/>
      </border>
    </dxf>
    <dxf>
      <font>
        <b val="0"/>
        <i val="0"/>
        <strike val="0"/>
        <condense val="0"/>
        <extend val="0"/>
        <outline val="0"/>
        <shadow val="0"/>
        <u val="none"/>
        <vertAlign val="baseline"/>
        <sz val="11"/>
        <color auto="1"/>
        <name val="Calibri"/>
        <family val="2"/>
        <scheme val="minor"/>
      </font>
      <alignment horizontal="general"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auto="1"/>
        <name val="Calibri"/>
        <family val="2"/>
        <scheme val="minor"/>
      </font>
      <alignment horizontal="general" vertical="center" textRotation="0" wrapText="0" indent="0" justifyLastLine="0" shrinkToFit="0" readingOrder="0"/>
      <border diagonalUp="0" diagonalDown="0" outline="0">
        <left style="thin">
          <color indexed="64"/>
        </left>
        <right style="thin">
          <color indexed="64"/>
        </right>
        <top style="thin">
          <color indexed="64"/>
        </top>
        <bottom/>
      </border>
    </dxf>
    <dxf>
      <font>
        <b val="0"/>
        <i val="0"/>
        <strike val="0"/>
        <condense val="0"/>
        <extend val="0"/>
        <outline val="0"/>
        <shadow val="0"/>
        <u val="none"/>
        <vertAlign val="baseline"/>
        <sz val="11"/>
        <color auto="1"/>
        <name val="Calibri"/>
        <family val="2"/>
        <scheme val="minor"/>
      </font>
      <alignment horizontal="general"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auto="1"/>
        <name val="Arial"/>
        <family val="2"/>
        <scheme val="none"/>
      </font>
      <border diagonalUp="0" diagonalDown="0" outline="0">
        <left/>
        <right/>
        <top style="thin">
          <color indexed="64"/>
        </top>
        <bottom/>
      </border>
    </dxf>
    <dxf>
      <font>
        <strike val="0"/>
        <outline val="0"/>
        <shadow val="0"/>
        <u val="none"/>
        <vertAlign val="baseline"/>
        <color auto="1"/>
      </font>
    </dxf>
    <dxf>
      <font>
        <b val="0"/>
        <i val="0"/>
        <strike val="0"/>
        <condense val="0"/>
        <extend val="0"/>
        <outline val="0"/>
        <shadow val="0"/>
        <u val="none"/>
        <vertAlign val="baseline"/>
        <sz val="10"/>
        <color auto="1"/>
        <name val="Arial"/>
        <family val="2"/>
        <scheme val="none"/>
      </font>
      <border diagonalUp="0" diagonalDown="0" outline="0">
        <left/>
        <right/>
        <top style="thin">
          <color indexed="64"/>
        </top>
        <bottom/>
      </border>
    </dxf>
    <dxf>
      <font>
        <strike val="0"/>
        <outline val="0"/>
        <shadow val="0"/>
        <u val="none"/>
        <vertAlign val="baseline"/>
        <color auto="1"/>
      </font>
    </dxf>
    <dxf>
      <font>
        <b val="0"/>
        <i val="0"/>
        <strike val="0"/>
        <condense val="0"/>
        <extend val="0"/>
        <outline val="0"/>
        <shadow val="0"/>
        <u val="none"/>
        <vertAlign val="baseline"/>
        <sz val="11"/>
        <color auto="1"/>
        <name val="Calibri"/>
        <family val="2"/>
        <scheme val="minor"/>
      </font>
      <alignment horizontal="center" vertical="bottom" textRotation="0" wrapText="0" indent="0" justifyLastLine="0" shrinkToFit="0" readingOrder="0"/>
      <border diagonalUp="0" diagonalDown="0" outline="0">
        <left/>
        <right style="thin">
          <color indexed="64"/>
        </right>
        <top style="thin">
          <color indexed="64"/>
        </top>
        <bottom/>
      </border>
    </dxf>
    <dxf>
      <font>
        <b val="0"/>
        <i val="0"/>
        <strike val="0"/>
        <condense val="0"/>
        <extend val="0"/>
        <outline val="0"/>
        <shadow val="0"/>
        <u val="none"/>
        <vertAlign val="baseline"/>
        <sz val="11"/>
        <color auto="1"/>
        <name val="Calibri"/>
        <family val="2"/>
        <scheme val="minor"/>
      </font>
      <alignment horizontal="center" vertical="bottom" textRotation="0" wrapText="0" indent="0" justifyLastLine="0" shrinkToFit="0" readingOrder="0"/>
      <border diagonalUp="0" diagonalDown="0" outline="0">
        <left/>
        <right style="thin">
          <color indexed="64"/>
        </right>
        <top style="thin">
          <color indexed="64"/>
        </top>
        <bottom style="thin">
          <color indexed="64"/>
        </bottom>
      </border>
    </dxf>
    <dxf>
      <border outline="0">
        <top style="thin">
          <color indexed="64"/>
        </top>
      </border>
    </dxf>
    <dxf>
      <font>
        <strike val="0"/>
        <outline val="0"/>
        <shadow val="0"/>
        <u val="none"/>
        <vertAlign val="baseline"/>
        <color auto="1"/>
      </font>
    </dxf>
    <dxf>
      <border outline="0">
        <left style="thin">
          <color indexed="64"/>
        </left>
        <right style="thin">
          <color indexed="64"/>
        </right>
        <top style="thin">
          <color indexed="64"/>
        </top>
        <bottom style="thin">
          <color indexed="64"/>
        </bottom>
      </border>
    </dxf>
    <dxf>
      <font>
        <strike val="0"/>
        <outline val="0"/>
        <shadow val="0"/>
        <u val="none"/>
        <vertAlign val="baseline"/>
        <color auto="1"/>
      </font>
    </dxf>
    <dxf>
      <border outline="0">
        <bottom style="thin">
          <color indexed="64"/>
        </bottom>
      </border>
    </dxf>
    <dxf>
      <font>
        <b/>
        <i val="0"/>
        <strike val="0"/>
        <condense val="0"/>
        <extend val="0"/>
        <outline val="0"/>
        <shadow val="0"/>
        <u val="none"/>
        <vertAlign val="baseline"/>
        <sz val="11"/>
        <color auto="1"/>
        <name val="Calibri"/>
        <family val="2"/>
        <scheme val="minor"/>
      </font>
      <fill>
        <patternFill patternType="solid">
          <fgColor rgb="FFE5B8B7"/>
          <bgColor rgb="FFE5B8B7"/>
        </patternFill>
      </fill>
      <alignment horizontal="center" vertical="center" textRotation="0" wrapText="1" indent="0" justifyLastLine="0" shrinkToFit="0" readingOrder="0"/>
      <border diagonalUp="0" diagonalDown="0" outline="0">
        <left style="thin">
          <color indexed="64"/>
        </left>
        <right style="thin">
          <color indexed="64"/>
        </right>
        <top/>
        <bottom/>
      </border>
    </dxf>
    <dxf>
      <font>
        <b val="0"/>
        <i val="0"/>
        <strike val="0"/>
        <condense val="0"/>
        <extend val="0"/>
        <outline val="0"/>
        <shadow val="0"/>
        <u val="none"/>
        <vertAlign val="baseline"/>
        <sz val="11"/>
        <color auto="1"/>
        <name val="Calibri"/>
        <family val="2"/>
        <scheme val="minor"/>
      </font>
      <alignment horizontal="center" vertical="bottom" textRotation="0" wrapText="0" indent="0" justifyLastLine="0" shrinkToFit="0" readingOrder="0"/>
      <border diagonalUp="0" diagonalDown="0" outline="0">
        <left style="thin">
          <color indexed="64"/>
        </left>
        <right/>
        <top style="thin">
          <color indexed="64"/>
        </top>
        <bottom/>
      </border>
    </dxf>
    <dxf>
      <font>
        <b val="0"/>
        <i val="0"/>
        <strike val="0"/>
        <condense val="0"/>
        <extend val="0"/>
        <outline val="0"/>
        <shadow val="0"/>
        <u val="none"/>
        <vertAlign val="baseline"/>
        <sz val="11"/>
        <color auto="1"/>
        <name val="Calibri"/>
        <family val="2"/>
        <scheme val="minor"/>
      </font>
      <alignment horizontal="center" vertical="bottom" textRotation="0" wrapText="0" indent="0" justifyLastLine="0" shrinkToFit="0" readingOrder="0"/>
      <border diagonalUp="0" diagonalDown="0" outline="0">
        <left style="thin">
          <color indexed="64"/>
        </left>
        <right/>
        <top style="thin">
          <color indexed="64"/>
        </top>
        <bottom style="thin">
          <color indexed="64"/>
        </bottom>
      </border>
    </dxf>
    <dxf>
      <font>
        <strike val="0"/>
        <outline val="0"/>
        <shadow val="0"/>
        <u val="none"/>
        <vertAlign val="baseline"/>
        <color auto="1"/>
      </font>
      <border diagonalUp="0" diagonalDown="0" outline="0">
        <left/>
        <right/>
        <top style="thin">
          <color indexed="64"/>
        </top>
        <bottom/>
      </border>
    </dxf>
    <dxf>
      <font>
        <strike val="0"/>
        <outline val="0"/>
        <shadow val="0"/>
        <u val="none"/>
        <vertAlign val="baseline"/>
        <color auto="1"/>
      </font>
    </dxf>
    <dxf>
      <font>
        <strike val="0"/>
        <outline val="0"/>
        <shadow val="0"/>
        <u val="none"/>
        <vertAlign val="baseline"/>
        <color auto="1"/>
      </font>
      <border diagonalUp="0" diagonalDown="0" outline="0">
        <left/>
        <right/>
        <top style="thin">
          <color indexed="64"/>
        </top>
        <bottom/>
      </border>
    </dxf>
    <dxf>
      <font>
        <strike val="0"/>
        <outline val="0"/>
        <shadow val="0"/>
        <u val="none"/>
        <vertAlign val="baseline"/>
        <color auto="1"/>
      </font>
    </dxf>
    <dxf>
      <font>
        <strike val="0"/>
        <outline val="0"/>
        <shadow val="0"/>
        <u val="none"/>
        <vertAlign val="baseline"/>
        <color auto="1"/>
      </font>
      <border diagonalUp="0" diagonalDown="0" outline="0">
        <left/>
        <right/>
        <top style="thin">
          <color indexed="64"/>
        </top>
        <bottom/>
      </border>
    </dxf>
    <dxf>
      <font>
        <b val="0"/>
        <i val="0"/>
        <strike val="0"/>
        <condense val="0"/>
        <extend val="0"/>
        <outline val="0"/>
        <shadow val="0"/>
        <u val="none"/>
        <vertAlign val="baseline"/>
        <sz val="11"/>
        <color auto="1"/>
        <name val="Calibri"/>
        <family val="2"/>
        <scheme val="minor"/>
      </font>
      <alignment horizontal="center"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color auto="1"/>
      </font>
      <border diagonalUp="0" diagonalDown="0" outline="0">
        <left/>
        <right/>
        <top style="thin">
          <color indexed="64"/>
        </top>
        <bottom/>
      </border>
    </dxf>
    <dxf>
      <font>
        <strike val="0"/>
        <outline val="0"/>
        <shadow val="0"/>
        <u val="none"/>
        <vertAlign val="baseline"/>
        <color auto="1"/>
      </font>
    </dxf>
    <dxf>
      <font>
        <strike val="0"/>
        <outline val="0"/>
        <shadow val="0"/>
        <u val="none"/>
        <vertAlign val="baseline"/>
        <color auto="1"/>
      </font>
      <border diagonalUp="0" diagonalDown="0" outline="0">
        <left/>
        <right/>
        <top style="thin">
          <color indexed="64"/>
        </top>
        <bottom/>
      </border>
    </dxf>
    <dxf>
      <font>
        <strike val="0"/>
        <outline val="0"/>
        <shadow val="0"/>
        <u val="none"/>
        <vertAlign val="baseline"/>
        <color auto="1"/>
      </font>
    </dxf>
    <dxf>
      <font>
        <strike val="0"/>
        <outline val="0"/>
        <shadow val="0"/>
        <u val="none"/>
        <vertAlign val="baseline"/>
        <color auto="1"/>
      </font>
      <border diagonalUp="0" diagonalDown="0" outline="0">
        <left/>
        <right/>
        <top style="thin">
          <color indexed="64"/>
        </top>
        <bottom/>
      </border>
    </dxf>
    <dxf>
      <font>
        <strike val="0"/>
        <outline val="0"/>
        <shadow val="0"/>
        <u val="none"/>
        <vertAlign val="baseline"/>
        <color auto="1"/>
      </font>
    </dxf>
    <dxf>
      <font>
        <strike val="0"/>
        <outline val="0"/>
        <shadow val="0"/>
        <u val="none"/>
        <vertAlign val="baseline"/>
        <color auto="1"/>
      </font>
      <border diagonalUp="0" diagonalDown="0" outline="0">
        <left/>
        <right/>
        <top style="thin">
          <color indexed="64"/>
        </top>
        <bottom/>
      </border>
    </dxf>
    <dxf>
      <font>
        <strike val="0"/>
        <outline val="0"/>
        <shadow val="0"/>
        <u val="none"/>
        <vertAlign val="baseline"/>
        <color auto="1"/>
      </font>
    </dxf>
    <dxf>
      <font>
        <strike val="0"/>
        <outline val="0"/>
        <shadow val="0"/>
        <u val="none"/>
        <vertAlign val="baseline"/>
        <color auto="1"/>
      </font>
      <border diagonalUp="0" diagonalDown="0" outline="0">
        <left/>
        <right/>
        <top style="thin">
          <color indexed="64"/>
        </top>
        <bottom/>
      </border>
    </dxf>
    <dxf>
      <font>
        <b val="0"/>
        <i val="0"/>
        <strike val="0"/>
        <condense val="0"/>
        <extend val="0"/>
        <outline val="0"/>
        <shadow val="0"/>
        <u val="none"/>
        <vertAlign val="baseline"/>
        <sz val="11"/>
        <color auto="1"/>
        <name val="Calibri"/>
        <family val="2"/>
        <scheme val="minor"/>
      </font>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color auto="1"/>
      </font>
      <border diagonalUp="0" diagonalDown="0" outline="0">
        <left/>
        <right/>
        <top style="thin">
          <color indexed="64"/>
        </top>
        <bottom/>
      </border>
    </dxf>
    <dxf>
      <font>
        <strike val="0"/>
        <outline val="0"/>
        <shadow val="0"/>
        <u val="none"/>
        <vertAlign val="baseline"/>
        <color auto="1"/>
      </font>
    </dxf>
    <dxf>
      <font>
        <strike val="0"/>
        <outline val="0"/>
        <shadow val="0"/>
        <u val="none"/>
        <vertAlign val="baseline"/>
        <color auto="1"/>
      </font>
      <border diagonalUp="0" diagonalDown="0" outline="0">
        <left/>
        <right/>
        <top style="thin">
          <color indexed="64"/>
        </top>
        <bottom/>
      </border>
    </dxf>
    <dxf>
      <font>
        <b val="0"/>
        <i val="0"/>
        <strike val="0"/>
        <condense val="0"/>
        <extend val="0"/>
        <outline val="0"/>
        <shadow val="0"/>
        <u val="none"/>
        <vertAlign val="baseline"/>
        <sz val="11"/>
        <color auto="1"/>
        <name val="Calibri"/>
        <family val="2"/>
        <scheme val="minor"/>
      </font>
      <alignment horizontal="center"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color auto="1"/>
      </font>
      <border diagonalUp="0" diagonalDown="0" outline="0">
        <left/>
        <right/>
        <top style="thin">
          <color indexed="64"/>
        </top>
        <bottom/>
      </border>
    </dxf>
    <dxf>
      <font>
        <b val="0"/>
        <i val="0"/>
        <strike val="0"/>
        <condense val="0"/>
        <extend val="0"/>
        <outline val="0"/>
        <shadow val="0"/>
        <u val="none"/>
        <vertAlign val="baseline"/>
        <sz val="11"/>
        <color auto="1"/>
        <name val="Calibri"/>
        <family val="2"/>
        <scheme val="minor"/>
      </font>
      <alignment horizontal="center"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color auto="1"/>
      </font>
      <border diagonalUp="0" diagonalDown="0" outline="0">
        <left/>
        <right/>
        <top style="thin">
          <color indexed="64"/>
        </top>
        <bottom/>
      </border>
    </dxf>
    <dxf>
      <font>
        <strike val="0"/>
        <outline val="0"/>
        <shadow val="0"/>
        <u val="none"/>
        <vertAlign val="baseline"/>
        <color auto="1"/>
      </font>
    </dxf>
    <dxf>
      <font>
        <strike val="0"/>
        <outline val="0"/>
        <shadow val="0"/>
        <u val="none"/>
        <vertAlign val="baseline"/>
        <color auto="1"/>
      </font>
      <border diagonalUp="0" diagonalDown="0" outline="0">
        <left/>
        <right/>
        <top style="thin">
          <color indexed="64"/>
        </top>
        <bottom/>
      </border>
    </dxf>
    <dxf>
      <font>
        <strike val="0"/>
        <outline val="0"/>
        <shadow val="0"/>
        <u val="none"/>
        <vertAlign val="baseline"/>
        <color auto="1"/>
      </font>
    </dxf>
    <dxf>
      <font>
        <strike val="0"/>
        <outline val="0"/>
        <shadow val="0"/>
        <u val="none"/>
        <vertAlign val="baseline"/>
        <color auto="1"/>
      </font>
      <border diagonalUp="0" diagonalDown="0" outline="0">
        <left/>
        <right/>
        <top style="thin">
          <color indexed="64"/>
        </top>
        <bottom/>
      </border>
    </dxf>
    <dxf>
      <font>
        <strike val="0"/>
        <outline val="0"/>
        <shadow val="0"/>
        <u val="none"/>
        <vertAlign val="baseline"/>
        <color auto="1"/>
      </font>
    </dxf>
    <dxf>
      <font>
        <strike val="0"/>
        <outline val="0"/>
        <shadow val="0"/>
        <u val="none"/>
        <vertAlign val="baseline"/>
        <color auto="1"/>
      </font>
      <border diagonalUp="0" diagonalDown="0" outline="0">
        <left/>
        <right/>
        <top style="thin">
          <color indexed="64"/>
        </top>
        <bottom/>
      </border>
    </dxf>
    <dxf>
      <font>
        <b val="0"/>
        <i val="0"/>
        <strike val="0"/>
        <condense val="0"/>
        <extend val="0"/>
        <outline val="0"/>
        <shadow val="0"/>
        <u val="none"/>
        <vertAlign val="baseline"/>
        <sz val="11"/>
        <color auto="1"/>
        <name val="Calibri"/>
        <family val="2"/>
        <scheme val="minor"/>
      </font>
      <alignment horizontal="center"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color auto="1"/>
      </font>
      <border diagonalUp="0" diagonalDown="0" outline="0">
        <left/>
        <right/>
        <top style="thin">
          <color indexed="64"/>
        </top>
        <bottom/>
      </border>
    </dxf>
    <dxf>
      <font>
        <b val="0"/>
        <i val="0"/>
        <strike val="0"/>
        <condense val="0"/>
        <extend val="0"/>
        <outline val="0"/>
        <shadow val="0"/>
        <u val="none"/>
        <vertAlign val="baseline"/>
        <sz val="11"/>
        <color auto="1"/>
        <name val="Calibri"/>
        <family val="2"/>
        <scheme val="minor"/>
      </font>
      <alignment horizontal="center"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color auto="1"/>
      </font>
      <border diagonalUp="0" diagonalDown="0" outline="0">
        <left/>
        <right/>
        <top style="thin">
          <color indexed="64"/>
        </top>
        <bottom/>
      </border>
    </dxf>
    <dxf>
      <font>
        <strike val="0"/>
        <outline val="0"/>
        <shadow val="0"/>
        <u val="none"/>
        <vertAlign val="baseline"/>
        <color auto="1"/>
      </font>
    </dxf>
    <dxf>
      <font>
        <strike val="0"/>
        <outline val="0"/>
        <shadow val="0"/>
        <u val="none"/>
        <vertAlign val="baseline"/>
        <color auto="1"/>
      </font>
      <border diagonalUp="0" diagonalDown="0" outline="0">
        <left/>
        <right/>
        <top style="thin">
          <color indexed="64"/>
        </top>
        <bottom/>
      </border>
    </dxf>
    <dxf>
      <font>
        <strike val="0"/>
        <outline val="0"/>
        <shadow val="0"/>
        <u val="none"/>
        <vertAlign val="baseline"/>
        <color auto="1"/>
      </font>
    </dxf>
    <dxf>
      <font>
        <strike val="0"/>
        <outline val="0"/>
        <shadow val="0"/>
        <u val="none"/>
        <vertAlign val="baseline"/>
        <color auto="1"/>
      </font>
      <border diagonalUp="0" diagonalDown="0" outline="0">
        <left/>
        <right/>
        <top style="thin">
          <color indexed="64"/>
        </top>
        <bottom/>
      </border>
    </dxf>
    <dxf>
      <font>
        <strike val="0"/>
        <outline val="0"/>
        <shadow val="0"/>
        <u val="none"/>
        <vertAlign val="baseline"/>
        <color auto="1"/>
      </font>
    </dxf>
    <dxf>
      <font>
        <strike val="0"/>
        <outline val="0"/>
        <shadow val="0"/>
        <u val="none"/>
        <vertAlign val="baseline"/>
        <color auto="1"/>
      </font>
      <border diagonalUp="0" diagonalDown="0" outline="0">
        <left/>
        <right/>
        <top style="thin">
          <color indexed="64"/>
        </top>
        <bottom/>
      </border>
    </dxf>
    <dxf>
      <font>
        <strike val="0"/>
        <outline val="0"/>
        <shadow val="0"/>
        <u val="none"/>
        <vertAlign val="baseline"/>
        <color auto="1"/>
      </font>
    </dxf>
    <dxf>
      <font>
        <strike val="0"/>
        <outline val="0"/>
        <shadow val="0"/>
        <u val="none"/>
        <vertAlign val="baseline"/>
        <color auto="1"/>
      </font>
      <border diagonalUp="0" diagonalDown="0" outline="0">
        <left/>
        <right/>
        <top style="thin">
          <color indexed="64"/>
        </top>
        <bottom/>
      </border>
    </dxf>
    <dxf>
      <font>
        <strike val="0"/>
        <outline val="0"/>
        <shadow val="0"/>
        <u val="none"/>
        <vertAlign val="baseline"/>
        <color auto="1"/>
      </font>
    </dxf>
    <dxf>
      <font>
        <strike val="0"/>
        <outline val="0"/>
        <shadow val="0"/>
        <u val="none"/>
        <vertAlign val="baseline"/>
        <color auto="1"/>
      </font>
      <border diagonalUp="0" diagonalDown="0" outline="0">
        <left/>
        <right/>
        <top style="thin">
          <color indexed="64"/>
        </top>
        <bottom/>
      </border>
    </dxf>
    <dxf>
      <font>
        <b val="0"/>
        <i val="0"/>
        <strike val="0"/>
        <condense val="0"/>
        <extend val="0"/>
        <outline val="0"/>
        <shadow val="0"/>
        <u val="none"/>
        <vertAlign val="baseline"/>
        <sz val="11"/>
        <color auto="1"/>
        <name val="Calibri"/>
        <family val="2"/>
        <scheme val="none"/>
      </font>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color auto="1"/>
      </font>
      <border diagonalUp="0" diagonalDown="0" outline="0">
        <left/>
        <right/>
        <top style="thin">
          <color indexed="64"/>
        </top>
        <bottom/>
      </border>
    </dxf>
    <dxf>
      <font>
        <b val="0"/>
        <i val="0"/>
        <strike val="0"/>
        <condense val="0"/>
        <extend val="0"/>
        <outline val="0"/>
        <shadow val="0"/>
        <u val="none"/>
        <vertAlign val="baseline"/>
        <sz val="11"/>
        <color auto="1"/>
        <name val="Calibri"/>
        <family val="2"/>
        <scheme val="none"/>
      </font>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color auto="1"/>
      </font>
      <border diagonalUp="0" diagonalDown="0" outline="0">
        <left/>
        <right/>
        <top style="thin">
          <color indexed="64"/>
        </top>
        <bottom/>
      </border>
    </dxf>
    <dxf>
      <font>
        <b val="0"/>
        <i val="0"/>
        <strike val="0"/>
        <condense val="0"/>
        <extend val="0"/>
        <outline val="0"/>
        <shadow val="0"/>
        <u val="none"/>
        <vertAlign val="baseline"/>
        <sz val="11"/>
        <color auto="1"/>
        <name val="Calibri"/>
        <family val="2"/>
        <scheme val="minor"/>
      </font>
      <alignment horizontal="center"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color auto="1"/>
      </font>
      <border diagonalUp="0" diagonalDown="0" outline="0">
        <left/>
        <right/>
        <top style="thin">
          <color indexed="64"/>
        </top>
        <bottom/>
      </border>
    </dxf>
    <dxf>
      <font>
        <b val="0"/>
        <i val="0"/>
        <strike val="0"/>
        <condense val="0"/>
        <extend val="0"/>
        <outline val="0"/>
        <shadow val="0"/>
        <u val="none"/>
        <vertAlign val="baseline"/>
        <sz val="11"/>
        <color auto="1"/>
        <name val="Calibri"/>
        <family val="2"/>
        <scheme val="none"/>
      </font>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color auto="1"/>
      </font>
      <border diagonalUp="0" diagonalDown="0" outline="0">
        <left/>
        <right/>
        <top style="thin">
          <color indexed="64"/>
        </top>
        <bottom/>
      </border>
    </dxf>
    <dxf>
      <font>
        <b val="0"/>
        <i val="0"/>
        <strike val="0"/>
        <condense val="0"/>
        <extend val="0"/>
        <outline val="0"/>
        <shadow val="0"/>
        <u val="none"/>
        <vertAlign val="baseline"/>
        <sz val="11"/>
        <color auto="1"/>
        <name val="Calibri"/>
        <family val="2"/>
        <scheme val="none"/>
      </font>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color auto="1"/>
      </font>
      <border diagonalUp="0" diagonalDown="0" outline="0">
        <left/>
        <right/>
        <top style="thin">
          <color indexed="64"/>
        </top>
        <bottom/>
      </border>
    </dxf>
    <dxf>
      <font>
        <strike val="0"/>
        <outline val="0"/>
        <shadow val="0"/>
        <u val="none"/>
        <vertAlign val="baseline"/>
        <color auto="1"/>
      </font>
    </dxf>
    <dxf>
      <font>
        <strike val="0"/>
        <outline val="0"/>
        <shadow val="0"/>
        <u val="none"/>
        <vertAlign val="baseline"/>
        <color auto="1"/>
      </font>
      <border diagonalUp="0" diagonalDown="0" outline="0">
        <left/>
        <right/>
        <top style="thin">
          <color indexed="64"/>
        </top>
        <bottom/>
      </border>
    </dxf>
    <dxf>
      <font>
        <strike val="0"/>
        <outline val="0"/>
        <shadow val="0"/>
        <u val="none"/>
        <vertAlign val="baseline"/>
        <color auto="1"/>
      </font>
    </dxf>
    <dxf>
      <font>
        <strike val="0"/>
        <outline val="0"/>
        <shadow val="0"/>
        <u val="none"/>
        <vertAlign val="baseline"/>
        <color auto="1"/>
      </font>
      <border diagonalUp="0" diagonalDown="0" outline="0">
        <left/>
        <right/>
        <top style="thin">
          <color indexed="64"/>
        </top>
        <bottom/>
      </border>
    </dxf>
    <dxf>
      <font>
        <strike val="0"/>
        <outline val="0"/>
        <shadow val="0"/>
        <u val="none"/>
        <vertAlign val="baseline"/>
        <color auto="1"/>
      </font>
    </dxf>
    <dxf>
      <font>
        <strike val="0"/>
        <outline val="0"/>
        <shadow val="0"/>
        <u val="none"/>
        <vertAlign val="baseline"/>
        <color auto="1"/>
      </font>
      <border diagonalUp="0" diagonalDown="0" outline="0">
        <left/>
        <right/>
        <top style="thin">
          <color indexed="64"/>
        </top>
        <bottom/>
      </border>
    </dxf>
    <dxf>
      <font>
        <strike val="0"/>
        <outline val="0"/>
        <shadow val="0"/>
        <u val="none"/>
        <vertAlign val="baseline"/>
        <color auto="1"/>
      </font>
    </dxf>
    <dxf>
      <font>
        <strike val="0"/>
        <outline val="0"/>
        <shadow val="0"/>
        <u val="none"/>
        <vertAlign val="baseline"/>
        <color auto="1"/>
      </font>
      <border diagonalUp="0" diagonalDown="0" outline="0">
        <left/>
        <right/>
        <top style="thin">
          <color indexed="64"/>
        </top>
        <bottom/>
      </border>
    </dxf>
    <dxf>
      <font>
        <strike val="0"/>
        <outline val="0"/>
        <shadow val="0"/>
        <u val="none"/>
        <vertAlign val="baseline"/>
        <color auto="1"/>
      </font>
    </dxf>
    <dxf>
      <font>
        <b val="0"/>
        <i val="0"/>
        <strike val="0"/>
        <condense val="0"/>
        <extend val="0"/>
        <outline val="0"/>
        <shadow val="0"/>
        <u val="none"/>
        <vertAlign val="baseline"/>
        <sz val="11"/>
        <color auto="1"/>
        <name val="Calibri"/>
        <family val="2"/>
        <scheme val="minor"/>
      </font>
      <numFmt numFmtId="0" formatCode="General"/>
      <fill>
        <patternFill patternType="none">
          <fgColor indexed="64"/>
          <bgColor indexed="65"/>
        </patternFill>
      </fill>
      <alignment horizontal="general" vertical="center" textRotation="0" wrapText="0" indent="0" justifyLastLine="0" shrinkToFit="0" readingOrder="0"/>
      <border diagonalUp="0" diagonalDown="0" outline="0">
        <left style="thin">
          <color indexed="64"/>
        </left>
        <right style="thin">
          <color indexed="64"/>
        </right>
        <top style="thin">
          <color indexed="64"/>
        </top>
        <bottom/>
      </border>
      <protection locked="1" hidden="0"/>
    </dxf>
    <dxf>
      <font>
        <b val="0"/>
        <i val="0"/>
        <strike val="0"/>
        <condense val="0"/>
        <extend val="0"/>
        <outline val="0"/>
        <shadow val="0"/>
        <u val="none"/>
        <vertAlign val="baseline"/>
        <sz val="11"/>
        <color auto="1"/>
        <name val="Calibri"/>
        <family val="2"/>
        <scheme val="minor"/>
      </font>
      <alignment horizontal="general"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auto="1"/>
        <name val="Calibri"/>
        <family val="2"/>
        <scheme val="minor"/>
      </font>
      <numFmt numFmtId="0" formatCode="General"/>
      <fill>
        <patternFill patternType="none">
          <fgColor indexed="64"/>
          <bgColor indexed="65"/>
        </patternFill>
      </fill>
      <alignment horizontal="general" vertical="center" textRotation="0" wrapText="0" indent="0" justifyLastLine="0" shrinkToFit="0" readingOrder="0"/>
      <border diagonalUp="0" diagonalDown="0" outline="0">
        <left style="thin">
          <color indexed="64"/>
        </left>
        <right style="thin">
          <color indexed="64"/>
        </right>
        <top style="thin">
          <color indexed="64"/>
        </top>
        <bottom/>
      </border>
      <protection locked="1" hidden="0"/>
    </dxf>
    <dxf>
      <font>
        <b val="0"/>
        <i val="0"/>
        <strike val="0"/>
        <condense val="0"/>
        <extend val="0"/>
        <outline val="0"/>
        <shadow val="0"/>
        <u val="none"/>
        <vertAlign val="baseline"/>
        <sz val="11"/>
        <color auto="1"/>
        <name val="Calibri"/>
        <family val="2"/>
        <scheme val="minor"/>
      </font>
      <alignment horizontal="general"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auto="1"/>
        <name val="Calibri"/>
        <family val="2"/>
        <scheme val="minor"/>
      </font>
      <numFmt numFmtId="0" formatCode="General"/>
      <fill>
        <patternFill patternType="none">
          <fgColor indexed="64"/>
          <bgColor indexed="65"/>
        </patternFill>
      </fill>
      <alignment horizontal="general" vertical="center" textRotation="0" wrapText="0" indent="0" justifyLastLine="0" shrinkToFit="0" readingOrder="0"/>
      <border diagonalUp="0" diagonalDown="0" outline="0">
        <left style="thin">
          <color indexed="64"/>
        </left>
        <right style="thin">
          <color indexed="64"/>
        </right>
        <top style="thin">
          <color indexed="64"/>
        </top>
        <bottom/>
      </border>
      <protection locked="1" hidden="0"/>
    </dxf>
    <dxf>
      <font>
        <b val="0"/>
        <i val="0"/>
        <strike val="0"/>
        <condense val="0"/>
        <extend val="0"/>
        <outline val="0"/>
        <shadow val="0"/>
        <u val="none"/>
        <vertAlign val="baseline"/>
        <sz val="11"/>
        <color auto="1"/>
        <name val="Calibri"/>
        <family val="2"/>
        <scheme val="minor"/>
      </font>
      <alignment horizontal="general"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color auto="1"/>
      </font>
      <border diagonalUp="0" diagonalDown="0" outline="0">
        <left/>
        <right/>
        <top style="thin">
          <color indexed="64"/>
        </top>
        <bottom/>
      </border>
    </dxf>
    <dxf>
      <font>
        <strike val="0"/>
        <outline val="0"/>
        <shadow val="0"/>
        <u val="none"/>
        <vertAlign val="baseline"/>
        <color auto="1"/>
      </font>
    </dxf>
    <dxf>
      <font>
        <strike val="0"/>
        <outline val="0"/>
        <shadow val="0"/>
        <u val="none"/>
        <vertAlign val="baseline"/>
        <color auto="1"/>
      </font>
      <border diagonalUp="0" diagonalDown="0" outline="0">
        <left/>
        <right/>
        <top style="thin">
          <color indexed="64"/>
        </top>
        <bottom/>
      </border>
    </dxf>
    <dxf>
      <font>
        <strike val="0"/>
        <outline val="0"/>
        <shadow val="0"/>
        <u val="none"/>
        <vertAlign val="baseline"/>
        <color auto="1"/>
      </font>
    </dxf>
    <dxf>
      <font>
        <strike val="0"/>
        <outline val="0"/>
        <shadow val="0"/>
        <u val="none"/>
        <vertAlign val="baseline"/>
        <color auto="1"/>
      </font>
      <border diagonalUp="0" diagonalDown="0" outline="0">
        <left/>
        <right/>
        <top style="thin">
          <color indexed="64"/>
        </top>
        <bottom/>
      </border>
    </dxf>
    <dxf>
      <font>
        <strike val="0"/>
        <outline val="0"/>
        <shadow val="0"/>
        <u val="none"/>
        <vertAlign val="baseline"/>
        <color auto="1"/>
      </font>
    </dxf>
    <dxf>
      <border outline="0">
        <top style="thin">
          <color indexed="64"/>
        </top>
      </border>
    </dxf>
    <dxf>
      <font>
        <strike val="0"/>
        <outline val="0"/>
        <shadow val="0"/>
        <u val="none"/>
        <vertAlign val="baseline"/>
        <color auto="1"/>
      </font>
    </dxf>
    <dxf>
      <border outline="0">
        <left style="thin">
          <color indexed="64"/>
        </left>
        <right style="thin">
          <color indexed="64"/>
        </right>
        <top style="thin">
          <color indexed="64"/>
        </top>
        <bottom style="thin">
          <color indexed="64"/>
        </bottom>
      </border>
    </dxf>
    <dxf>
      <font>
        <strike val="0"/>
        <outline val="0"/>
        <shadow val="0"/>
        <u val="none"/>
        <vertAlign val="baseline"/>
        <color auto="1"/>
      </font>
    </dxf>
    <dxf>
      <border outline="0">
        <bottom style="thin">
          <color indexed="64"/>
        </bottom>
      </border>
    </dxf>
    <dxf>
      <font>
        <b/>
        <i val="0"/>
        <strike val="0"/>
        <condense val="0"/>
        <extend val="0"/>
        <outline val="0"/>
        <shadow val="0"/>
        <u val="none"/>
        <vertAlign val="baseline"/>
        <sz val="11"/>
        <color auto="1"/>
        <name val="Calibri"/>
        <family val="2"/>
        <scheme val="minor"/>
      </font>
      <fill>
        <patternFill patternType="solid">
          <fgColor rgb="FFE5B8B7"/>
          <bgColor rgb="FFE5B8B7"/>
        </patternFill>
      </fill>
      <alignment horizontal="center" vertical="center" textRotation="0" wrapText="1" indent="0" justifyLastLine="0" shrinkToFit="0" readingOrder="0"/>
      <border diagonalUp="0" diagonalDown="0" outline="0">
        <left style="thin">
          <color indexed="64"/>
        </left>
        <right style="thin">
          <color indexed="64"/>
        </right>
        <top/>
        <bottom/>
      </border>
    </dxf>
    <dxf>
      <font>
        <b val="0"/>
        <i val="0"/>
        <strike val="0"/>
        <condense val="0"/>
        <extend val="0"/>
        <outline val="0"/>
        <shadow val="0"/>
        <u val="none"/>
        <vertAlign val="baseline"/>
        <sz val="11"/>
        <color auto="1"/>
        <name val="Calibri"/>
        <family val="2"/>
        <scheme val="minor"/>
      </font>
      <border diagonalUp="0" diagonalDown="0" outline="0">
        <left style="thin">
          <color indexed="64"/>
        </left>
        <right/>
        <top style="thin">
          <color indexed="64"/>
        </top>
        <bottom/>
      </border>
    </dxf>
    <dxf>
      <font>
        <b val="0"/>
        <i val="0"/>
        <strike val="0"/>
        <condense val="0"/>
        <extend val="0"/>
        <outline val="0"/>
        <shadow val="0"/>
        <u val="none"/>
        <vertAlign val="baseline"/>
        <sz val="11"/>
        <color auto="1"/>
        <name val="Calibri"/>
        <family val="2"/>
        <scheme val="minor"/>
      </font>
      <border diagonalUp="0" diagonalDown="0" outline="0">
        <left style="thin">
          <color indexed="64"/>
        </left>
        <right/>
        <top style="thin">
          <color indexed="64"/>
        </top>
        <bottom style="thin">
          <color indexed="64"/>
        </bottom>
      </border>
    </dxf>
    <dxf>
      <font>
        <strike val="0"/>
        <outline val="0"/>
        <shadow val="0"/>
        <u val="none"/>
        <vertAlign val="baseline"/>
        <color auto="1"/>
      </font>
      <numFmt numFmtId="164" formatCode="&quot;$&quot;#,##0"/>
      <border diagonalUp="0" diagonalDown="0" outline="0">
        <left/>
        <right/>
        <top style="thin">
          <color indexed="64"/>
        </top>
        <bottom/>
      </border>
    </dxf>
    <dxf>
      <font>
        <strike val="0"/>
        <outline val="0"/>
        <shadow val="0"/>
        <u val="none"/>
        <vertAlign val="baseline"/>
        <color auto="1"/>
      </font>
    </dxf>
    <dxf>
      <font>
        <strike val="0"/>
        <outline val="0"/>
        <shadow val="0"/>
        <u val="none"/>
        <vertAlign val="baseline"/>
        <color auto="1"/>
      </font>
      <numFmt numFmtId="164" formatCode="&quot;$&quot;#,##0"/>
      <border diagonalUp="0" diagonalDown="0" outline="0">
        <left/>
        <right/>
        <top style="thin">
          <color indexed="64"/>
        </top>
        <bottom/>
      </border>
    </dxf>
    <dxf>
      <font>
        <strike val="0"/>
        <outline val="0"/>
        <shadow val="0"/>
        <u val="none"/>
        <vertAlign val="baseline"/>
        <color auto="1"/>
      </font>
    </dxf>
    <dxf>
      <font>
        <strike val="0"/>
        <outline val="0"/>
        <shadow val="0"/>
        <u val="none"/>
        <vertAlign val="baseline"/>
        <color auto="1"/>
      </font>
      <numFmt numFmtId="164" formatCode="&quot;$&quot;#,##0"/>
      <border diagonalUp="0" diagonalDown="0" outline="0">
        <left/>
        <right/>
        <top style="thin">
          <color indexed="64"/>
        </top>
        <bottom/>
      </border>
    </dxf>
    <dxf>
      <font>
        <strike val="0"/>
        <outline val="0"/>
        <shadow val="0"/>
        <u val="none"/>
        <vertAlign val="baseline"/>
        <color auto="1"/>
      </font>
    </dxf>
    <dxf>
      <font>
        <strike val="0"/>
        <outline val="0"/>
        <shadow val="0"/>
        <u val="none"/>
        <vertAlign val="baseline"/>
        <color auto="1"/>
      </font>
      <numFmt numFmtId="164" formatCode="&quot;$&quot;#,##0"/>
      <border diagonalUp="0" diagonalDown="0" outline="0">
        <left/>
        <right/>
        <top style="thin">
          <color indexed="64"/>
        </top>
        <bottom/>
      </border>
    </dxf>
    <dxf>
      <font>
        <strike val="0"/>
        <outline val="0"/>
        <shadow val="0"/>
        <u val="none"/>
        <vertAlign val="baseline"/>
        <color auto="1"/>
      </font>
    </dxf>
    <dxf>
      <font>
        <strike val="0"/>
        <outline val="0"/>
        <shadow val="0"/>
        <u val="none"/>
        <vertAlign val="baseline"/>
        <color auto="1"/>
      </font>
      <numFmt numFmtId="164" formatCode="&quot;$&quot;#,##0"/>
      <border diagonalUp="0" diagonalDown="0" outline="0">
        <left/>
        <right/>
        <top style="thin">
          <color indexed="64"/>
        </top>
        <bottom/>
      </border>
    </dxf>
    <dxf>
      <font>
        <strike val="0"/>
        <outline val="0"/>
        <shadow val="0"/>
        <u val="none"/>
        <vertAlign val="baseline"/>
        <color auto="1"/>
      </font>
    </dxf>
    <dxf>
      <font>
        <strike val="0"/>
        <outline val="0"/>
        <shadow val="0"/>
        <u val="none"/>
        <vertAlign val="baseline"/>
        <color auto="1"/>
      </font>
      <numFmt numFmtId="164" formatCode="&quot;$&quot;#,##0"/>
      <border diagonalUp="0" diagonalDown="0" outline="0">
        <left/>
        <right/>
        <top style="thin">
          <color indexed="64"/>
        </top>
        <bottom/>
      </border>
    </dxf>
    <dxf>
      <font>
        <strike val="0"/>
        <outline val="0"/>
        <shadow val="0"/>
        <u val="none"/>
        <vertAlign val="baseline"/>
        <color auto="1"/>
      </font>
    </dxf>
    <dxf>
      <font>
        <strike val="0"/>
        <outline val="0"/>
        <shadow val="0"/>
        <u val="none"/>
        <vertAlign val="baseline"/>
        <color auto="1"/>
      </font>
      <numFmt numFmtId="164" formatCode="&quot;$&quot;#,##0"/>
      <border diagonalUp="0" diagonalDown="0" outline="0">
        <left/>
        <right/>
        <top style="thin">
          <color indexed="64"/>
        </top>
        <bottom/>
      </border>
    </dxf>
    <dxf>
      <font>
        <strike val="0"/>
        <outline val="0"/>
        <shadow val="0"/>
        <u val="none"/>
        <vertAlign val="baseline"/>
        <color auto="1"/>
      </font>
    </dxf>
    <dxf>
      <font>
        <strike val="0"/>
        <outline val="0"/>
        <shadow val="0"/>
        <u val="none"/>
        <vertAlign val="baseline"/>
        <color auto="1"/>
      </font>
      <numFmt numFmtId="164" formatCode="&quot;$&quot;#,##0"/>
      <border diagonalUp="0" diagonalDown="0" outline="0">
        <left/>
        <right/>
        <top style="thin">
          <color indexed="64"/>
        </top>
        <bottom/>
      </border>
    </dxf>
    <dxf>
      <font>
        <strike val="0"/>
        <outline val="0"/>
        <shadow val="0"/>
        <u val="none"/>
        <vertAlign val="baseline"/>
        <color auto="1"/>
      </font>
    </dxf>
    <dxf>
      <font>
        <strike val="0"/>
        <outline val="0"/>
        <shadow val="0"/>
        <u val="none"/>
        <vertAlign val="baseline"/>
        <color auto="1"/>
      </font>
      <numFmt numFmtId="164" formatCode="&quot;$&quot;#,##0"/>
      <border diagonalUp="0" diagonalDown="0" outline="0">
        <left/>
        <right/>
        <top style="thin">
          <color indexed="64"/>
        </top>
        <bottom/>
      </border>
    </dxf>
    <dxf>
      <font>
        <strike val="0"/>
        <outline val="0"/>
        <shadow val="0"/>
        <u val="none"/>
        <vertAlign val="baseline"/>
        <color auto="1"/>
      </font>
    </dxf>
    <dxf>
      <font>
        <strike val="0"/>
        <outline val="0"/>
        <shadow val="0"/>
        <u val="none"/>
        <vertAlign val="baseline"/>
        <color auto="1"/>
      </font>
      <numFmt numFmtId="164" formatCode="&quot;$&quot;#,##0"/>
      <border diagonalUp="0" diagonalDown="0" outline="0">
        <left/>
        <right/>
        <top style="thin">
          <color indexed="64"/>
        </top>
        <bottom/>
      </border>
    </dxf>
    <dxf>
      <font>
        <strike val="0"/>
        <outline val="0"/>
        <shadow val="0"/>
        <u val="none"/>
        <vertAlign val="baseline"/>
        <color auto="1"/>
      </font>
    </dxf>
    <dxf>
      <font>
        <strike val="0"/>
        <outline val="0"/>
        <shadow val="0"/>
        <u val="none"/>
        <vertAlign val="baseline"/>
        <color auto="1"/>
      </font>
      <numFmt numFmtId="164" formatCode="&quot;$&quot;#,##0"/>
      <border diagonalUp="0" diagonalDown="0" outline="0">
        <left/>
        <right/>
        <top style="thin">
          <color indexed="64"/>
        </top>
        <bottom/>
      </border>
    </dxf>
    <dxf>
      <font>
        <strike val="0"/>
        <outline val="0"/>
        <shadow val="0"/>
        <u val="none"/>
        <vertAlign val="baseline"/>
        <color auto="1"/>
      </font>
    </dxf>
    <dxf>
      <font>
        <strike val="0"/>
        <outline val="0"/>
        <shadow val="0"/>
        <u val="none"/>
        <vertAlign val="baseline"/>
        <color auto="1"/>
      </font>
      <numFmt numFmtId="164" formatCode="&quot;$&quot;#,##0"/>
      <border diagonalUp="0" diagonalDown="0" outline="0">
        <left/>
        <right/>
        <top style="thin">
          <color indexed="64"/>
        </top>
        <bottom/>
      </border>
    </dxf>
    <dxf>
      <font>
        <strike val="0"/>
        <outline val="0"/>
        <shadow val="0"/>
        <u val="none"/>
        <vertAlign val="baseline"/>
        <color auto="1"/>
      </font>
    </dxf>
    <dxf>
      <font>
        <strike val="0"/>
        <outline val="0"/>
        <shadow val="0"/>
        <u val="none"/>
        <vertAlign val="baseline"/>
        <color auto="1"/>
      </font>
      <numFmt numFmtId="164" formatCode="&quot;$&quot;#,##0"/>
      <border diagonalUp="0" diagonalDown="0" outline="0">
        <left/>
        <right/>
        <top style="thin">
          <color indexed="64"/>
        </top>
        <bottom/>
      </border>
    </dxf>
    <dxf>
      <font>
        <strike val="0"/>
        <outline val="0"/>
        <shadow val="0"/>
        <u val="none"/>
        <vertAlign val="baseline"/>
        <color auto="1"/>
      </font>
    </dxf>
    <dxf>
      <font>
        <strike val="0"/>
        <outline val="0"/>
        <shadow val="0"/>
        <u val="none"/>
        <vertAlign val="baseline"/>
        <color auto="1"/>
      </font>
      <numFmt numFmtId="164" formatCode="&quot;$&quot;#,##0"/>
      <border diagonalUp="0" diagonalDown="0" outline="0">
        <left/>
        <right/>
        <top style="thin">
          <color indexed="64"/>
        </top>
        <bottom/>
      </border>
    </dxf>
    <dxf>
      <font>
        <strike val="0"/>
        <outline val="0"/>
        <shadow val="0"/>
        <u val="none"/>
        <vertAlign val="baseline"/>
        <color auto="1"/>
      </font>
    </dxf>
    <dxf>
      <font>
        <strike val="0"/>
        <outline val="0"/>
        <shadow val="0"/>
        <u val="none"/>
        <vertAlign val="baseline"/>
        <color auto="1"/>
      </font>
      <numFmt numFmtId="164" formatCode="&quot;$&quot;#,##0"/>
      <border diagonalUp="0" diagonalDown="0" outline="0">
        <left/>
        <right/>
        <top style="thin">
          <color indexed="64"/>
        </top>
        <bottom/>
      </border>
    </dxf>
    <dxf>
      <font>
        <strike val="0"/>
        <outline val="0"/>
        <shadow val="0"/>
        <u val="none"/>
        <vertAlign val="baseline"/>
        <color auto="1"/>
      </font>
    </dxf>
    <dxf>
      <font>
        <strike val="0"/>
        <outline val="0"/>
        <shadow val="0"/>
        <u val="none"/>
        <vertAlign val="baseline"/>
        <color auto="1"/>
      </font>
      <numFmt numFmtId="164" formatCode="&quot;$&quot;#,##0"/>
      <border diagonalUp="0" diagonalDown="0" outline="0">
        <left/>
        <right/>
        <top style="thin">
          <color indexed="64"/>
        </top>
        <bottom/>
      </border>
    </dxf>
    <dxf>
      <font>
        <strike val="0"/>
        <outline val="0"/>
        <shadow val="0"/>
        <u val="none"/>
        <vertAlign val="baseline"/>
        <color auto="1"/>
      </font>
    </dxf>
    <dxf>
      <font>
        <strike val="0"/>
        <outline val="0"/>
        <shadow val="0"/>
        <u val="none"/>
        <vertAlign val="baseline"/>
        <color auto="1"/>
      </font>
      <numFmt numFmtId="164" formatCode="&quot;$&quot;#,##0"/>
      <border diagonalUp="0" diagonalDown="0" outline="0">
        <left/>
        <right/>
        <top style="thin">
          <color indexed="64"/>
        </top>
        <bottom/>
      </border>
    </dxf>
    <dxf>
      <font>
        <strike val="0"/>
        <outline val="0"/>
        <shadow val="0"/>
        <u val="none"/>
        <vertAlign val="baseline"/>
        <color auto="1"/>
      </font>
    </dxf>
    <dxf>
      <font>
        <strike val="0"/>
        <outline val="0"/>
        <shadow val="0"/>
        <u val="none"/>
        <vertAlign val="baseline"/>
        <color auto="1"/>
      </font>
      <numFmt numFmtId="164" formatCode="&quot;$&quot;#,##0"/>
      <border diagonalUp="0" diagonalDown="0" outline="0">
        <left/>
        <right/>
        <top style="thin">
          <color indexed="64"/>
        </top>
        <bottom/>
      </border>
    </dxf>
    <dxf>
      <font>
        <strike val="0"/>
        <outline val="0"/>
        <shadow val="0"/>
        <u val="none"/>
        <vertAlign val="baseline"/>
        <color auto="1"/>
      </font>
    </dxf>
    <dxf>
      <font>
        <strike val="0"/>
        <outline val="0"/>
        <shadow val="0"/>
        <u val="none"/>
        <vertAlign val="baseline"/>
        <color auto="1"/>
      </font>
      <numFmt numFmtId="164" formatCode="&quot;$&quot;#,##0"/>
      <border diagonalUp="0" diagonalDown="0" outline="0">
        <left/>
        <right/>
        <top style="thin">
          <color indexed="64"/>
        </top>
        <bottom/>
      </border>
    </dxf>
    <dxf>
      <font>
        <strike val="0"/>
        <outline val="0"/>
        <shadow val="0"/>
        <u val="none"/>
        <vertAlign val="baseline"/>
        <color auto="1"/>
      </font>
    </dxf>
    <dxf>
      <font>
        <strike val="0"/>
        <outline val="0"/>
        <shadow val="0"/>
        <u val="none"/>
        <vertAlign val="baseline"/>
        <color auto="1"/>
      </font>
      <numFmt numFmtId="164" formatCode="&quot;$&quot;#,##0"/>
      <border diagonalUp="0" diagonalDown="0" outline="0">
        <left/>
        <right/>
        <top style="thin">
          <color indexed="64"/>
        </top>
        <bottom/>
      </border>
    </dxf>
    <dxf>
      <font>
        <strike val="0"/>
        <outline val="0"/>
        <shadow val="0"/>
        <u val="none"/>
        <vertAlign val="baseline"/>
        <color auto="1"/>
      </font>
    </dxf>
    <dxf>
      <font>
        <strike val="0"/>
        <outline val="0"/>
        <shadow val="0"/>
        <u val="none"/>
        <vertAlign val="baseline"/>
        <color auto="1"/>
      </font>
      <numFmt numFmtId="164" formatCode="&quot;$&quot;#,##0"/>
      <border diagonalUp="0" diagonalDown="0" outline="0">
        <left/>
        <right/>
        <top style="thin">
          <color indexed="64"/>
        </top>
        <bottom/>
      </border>
    </dxf>
    <dxf>
      <font>
        <strike val="0"/>
        <outline val="0"/>
        <shadow val="0"/>
        <u val="none"/>
        <vertAlign val="baseline"/>
        <color auto="1"/>
      </font>
    </dxf>
    <dxf>
      <font>
        <strike val="0"/>
        <outline val="0"/>
        <shadow val="0"/>
        <u val="none"/>
        <vertAlign val="baseline"/>
        <color auto="1"/>
      </font>
      <numFmt numFmtId="164" formatCode="&quot;$&quot;#,##0"/>
      <border diagonalUp="0" diagonalDown="0" outline="0">
        <left/>
        <right/>
        <top style="thin">
          <color indexed="64"/>
        </top>
        <bottom/>
      </border>
    </dxf>
    <dxf>
      <font>
        <strike val="0"/>
        <outline val="0"/>
        <shadow val="0"/>
        <u val="none"/>
        <vertAlign val="baseline"/>
        <color auto="1"/>
      </font>
    </dxf>
    <dxf>
      <font>
        <strike val="0"/>
        <outline val="0"/>
        <shadow val="0"/>
        <u val="none"/>
        <vertAlign val="baseline"/>
        <color auto="1"/>
      </font>
      <numFmt numFmtId="164" formatCode="&quot;$&quot;#,##0"/>
      <border diagonalUp="0" diagonalDown="0" outline="0">
        <left/>
        <right/>
        <top style="thin">
          <color indexed="64"/>
        </top>
        <bottom/>
      </border>
    </dxf>
    <dxf>
      <font>
        <strike val="0"/>
        <outline val="0"/>
        <shadow val="0"/>
        <u val="none"/>
        <vertAlign val="baseline"/>
        <color auto="1"/>
      </font>
    </dxf>
    <dxf>
      <font>
        <strike val="0"/>
        <outline val="0"/>
        <shadow val="0"/>
        <u val="none"/>
        <vertAlign val="baseline"/>
        <color auto="1"/>
      </font>
      <numFmt numFmtId="164" formatCode="&quot;$&quot;#,##0"/>
      <border diagonalUp="0" diagonalDown="0" outline="0">
        <left/>
        <right/>
        <top style="thin">
          <color indexed="64"/>
        </top>
        <bottom/>
      </border>
    </dxf>
    <dxf>
      <font>
        <strike val="0"/>
        <outline val="0"/>
        <shadow val="0"/>
        <u val="none"/>
        <vertAlign val="baseline"/>
        <color auto="1"/>
      </font>
    </dxf>
    <dxf>
      <font>
        <strike val="0"/>
        <outline val="0"/>
        <shadow val="0"/>
        <u val="none"/>
        <vertAlign val="baseline"/>
        <color auto="1"/>
      </font>
      <numFmt numFmtId="164" formatCode="&quot;$&quot;#,##0"/>
      <border diagonalUp="0" diagonalDown="0" outline="0">
        <left/>
        <right/>
        <top style="thin">
          <color indexed="64"/>
        </top>
        <bottom/>
      </border>
    </dxf>
    <dxf>
      <font>
        <strike val="0"/>
        <outline val="0"/>
        <shadow val="0"/>
        <u val="none"/>
        <vertAlign val="baseline"/>
        <color auto="1"/>
      </font>
    </dxf>
    <dxf>
      <font>
        <strike val="0"/>
        <outline val="0"/>
        <shadow val="0"/>
        <u val="none"/>
        <vertAlign val="baseline"/>
        <color auto="1"/>
      </font>
      <numFmt numFmtId="164" formatCode="&quot;$&quot;#,##0"/>
      <border diagonalUp="0" diagonalDown="0" outline="0">
        <left/>
        <right/>
        <top style="thin">
          <color indexed="64"/>
        </top>
        <bottom/>
      </border>
    </dxf>
    <dxf>
      <font>
        <strike val="0"/>
        <outline val="0"/>
        <shadow val="0"/>
        <u val="none"/>
        <vertAlign val="baseline"/>
        <color auto="1"/>
      </font>
    </dxf>
    <dxf>
      <font>
        <strike val="0"/>
        <outline val="0"/>
        <shadow val="0"/>
        <u val="none"/>
        <vertAlign val="baseline"/>
        <color auto="1"/>
      </font>
      <border diagonalUp="0" diagonalDown="0" outline="0">
        <left/>
        <right/>
        <top style="thin">
          <color indexed="64"/>
        </top>
        <bottom/>
      </border>
    </dxf>
    <dxf>
      <font>
        <strike val="0"/>
        <outline val="0"/>
        <shadow val="0"/>
        <u val="none"/>
        <vertAlign val="baseline"/>
        <color auto="1"/>
      </font>
    </dxf>
    <dxf>
      <font>
        <strike val="0"/>
        <outline val="0"/>
        <shadow val="0"/>
        <u val="none"/>
        <vertAlign val="baseline"/>
        <color auto="1"/>
      </font>
      <border diagonalUp="0" diagonalDown="0" outline="0">
        <left/>
        <right/>
        <top style="thin">
          <color indexed="64"/>
        </top>
        <bottom/>
      </border>
    </dxf>
    <dxf>
      <font>
        <strike val="0"/>
        <outline val="0"/>
        <shadow val="0"/>
        <u val="none"/>
        <vertAlign val="baseline"/>
        <color auto="1"/>
      </font>
    </dxf>
    <dxf>
      <font>
        <strike val="0"/>
        <outline val="0"/>
        <shadow val="0"/>
        <u val="none"/>
        <vertAlign val="baseline"/>
        <color auto="1"/>
      </font>
      <border diagonalUp="0" diagonalDown="0" outline="0">
        <left/>
        <right/>
        <top style="thin">
          <color indexed="64"/>
        </top>
        <bottom/>
      </border>
    </dxf>
    <dxf>
      <font>
        <strike val="0"/>
        <outline val="0"/>
        <shadow val="0"/>
        <u val="none"/>
        <vertAlign val="baseline"/>
        <color auto="1"/>
      </font>
    </dxf>
    <dxf>
      <font>
        <strike val="0"/>
        <outline val="0"/>
        <shadow val="0"/>
        <u val="none"/>
        <vertAlign val="baseline"/>
        <color auto="1"/>
      </font>
      <border diagonalUp="0" diagonalDown="0" outline="0">
        <left/>
        <right/>
        <top style="thin">
          <color indexed="64"/>
        </top>
        <bottom/>
      </border>
    </dxf>
    <dxf>
      <font>
        <strike val="0"/>
        <outline val="0"/>
        <shadow val="0"/>
        <u val="none"/>
        <vertAlign val="baseline"/>
        <color auto="1"/>
      </font>
    </dxf>
    <dxf>
      <font>
        <strike val="0"/>
        <outline val="0"/>
        <shadow val="0"/>
        <u val="none"/>
        <vertAlign val="baseline"/>
        <color auto="1"/>
      </font>
      <border diagonalUp="0" diagonalDown="0" outline="0">
        <left/>
        <right/>
        <top style="thin">
          <color indexed="64"/>
        </top>
        <bottom/>
      </border>
    </dxf>
    <dxf>
      <font>
        <strike val="0"/>
        <outline val="0"/>
        <shadow val="0"/>
        <u val="none"/>
        <vertAlign val="baseline"/>
        <color auto="1"/>
      </font>
    </dxf>
    <dxf>
      <font>
        <strike val="0"/>
        <outline val="0"/>
        <shadow val="0"/>
        <u val="none"/>
        <vertAlign val="baseline"/>
        <color auto="1"/>
      </font>
      <border diagonalUp="0" diagonalDown="0" outline="0">
        <left/>
        <right/>
        <top style="thin">
          <color indexed="64"/>
        </top>
        <bottom/>
      </border>
    </dxf>
    <dxf>
      <font>
        <strike val="0"/>
        <outline val="0"/>
        <shadow val="0"/>
        <u val="none"/>
        <vertAlign val="baseline"/>
        <color auto="1"/>
      </font>
    </dxf>
    <dxf>
      <font>
        <strike val="0"/>
        <outline val="0"/>
        <shadow val="0"/>
        <u val="none"/>
        <vertAlign val="baseline"/>
        <color auto="1"/>
      </font>
      <border diagonalUp="0" diagonalDown="0" outline="0">
        <left/>
        <right/>
        <top style="thin">
          <color indexed="64"/>
        </top>
        <bottom/>
      </border>
    </dxf>
    <dxf>
      <font>
        <strike val="0"/>
        <outline val="0"/>
        <shadow val="0"/>
        <u val="none"/>
        <vertAlign val="baseline"/>
        <color auto="1"/>
      </font>
    </dxf>
    <dxf>
      <font>
        <strike val="0"/>
        <outline val="0"/>
        <shadow val="0"/>
        <u val="none"/>
        <vertAlign val="baseline"/>
        <color auto="1"/>
      </font>
      <border diagonalUp="0" diagonalDown="0" outline="0">
        <left/>
        <right/>
        <top style="thin">
          <color indexed="64"/>
        </top>
        <bottom/>
      </border>
    </dxf>
    <dxf>
      <font>
        <strike val="0"/>
        <outline val="0"/>
        <shadow val="0"/>
        <u val="none"/>
        <vertAlign val="baseline"/>
        <color auto="1"/>
      </font>
    </dxf>
    <dxf>
      <font>
        <strike val="0"/>
        <outline val="0"/>
        <shadow val="0"/>
        <u val="none"/>
        <vertAlign val="baseline"/>
        <color auto="1"/>
      </font>
      <border diagonalUp="0" diagonalDown="0" outline="0">
        <left/>
        <right/>
        <top style="thin">
          <color indexed="64"/>
        </top>
        <bottom/>
      </border>
    </dxf>
    <dxf>
      <font>
        <strike val="0"/>
        <outline val="0"/>
        <shadow val="0"/>
        <u val="none"/>
        <vertAlign val="baseline"/>
        <color auto="1"/>
      </font>
    </dxf>
    <dxf>
      <font>
        <strike val="0"/>
        <outline val="0"/>
        <shadow val="0"/>
        <u val="none"/>
        <vertAlign val="baseline"/>
        <color auto="1"/>
      </font>
      <border diagonalUp="0" diagonalDown="0" outline="0">
        <left/>
        <right/>
        <top style="thin">
          <color indexed="64"/>
        </top>
        <bottom/>
      </border>
    </dxf>
    <dxf>
      <font>
        <strike val="0"/>
        <outline val="0"/>
        <shadow val="0"/>
        <u val="none"/>
        <vertAlign val="baseline"/>
        <color auto="1"/>
      </font>
    </dxf>
    <dxf>
      <font>
        <strike val="0"/>
        <outline val="0"/>
        <shadow val="0"/>
        <u val="none"/>
        <vertAlign val="baseline"/>
        <color auto="1"/>
      </font>
      <border diagonalUp="0" diagonalDown="0" outline="0">
        <left/>
        <right/>
        <top style="thin">
          <color indexed="64"/>
        </top>
        <bottom/>
      </border>
    </dxf>
    <dxf>
      <font>
        <strike val="0"/>
        <outline val="0"/>
        <shadow val="0"/>
        <u val="none"/>
        <vertAlign val="baseline"/>
        <color auto="1"/>
      </font>
    </dxf>
    <dxf>
      <border outline="0">
        <top style="thin">
          <color indexed="64"/>
        </top>
      </border>
    </dxf>
    <dxf>
      <font>
        <strike val="0"/>
        <outline val="0"/>
        <shadow val="0"/>
        <u val="none"/>
        <vertAlign val="baseline"/>
        <color auto="1"/>
      </font>
    </dxf>
    <dxf>
      <border outline="0">
        <left style="thin">
          <color indexed="64"/>
        </left>
        <right style="thin">
          <color indexed="64"/>
        </right>
        <top style="thin">
          <color indexed="64"/>
        </top>
        <bottom style="thin">
          <color indexed="64"/>
        </bottom>
      </border>
    </dxf>
    <dxf>
      <font>
        <strike val="0"/>
        <outline val="0"/>
        <shadow val="0"/>
        <u val="none"/>
        <vertAlign val="baseline"/>
        <color auto="1"/>
      </font>
    </dxf>
    <dxf>
      <border outline="0">
        <bottom style="thin">
          <color indexed="64"/>
        </bottom>
      </border>
    </dxf>
    <dxf>
      <font>
        <b/>
        <i val="0"/>
        <strike val="0"/>
        <condense val="0"/>
        <extend val="0"/>
        <outline val="0"/>
        <shadow val="0"/>
        <u val="none"/>
        <vertAlign val="baseline"/>
        <sz val="11"/>
        <color auto="1"/>
        <name val="Calibri"/>
        <family val="2"/>
        <scheme val="minor"/>
      </font>
      <fill>
        <patternFill patternType="solid">
          <fgColor rgb="FFE5B8B7"/>
          <bgColor rgb="FFE5B8B7"/>
        </patternFill>
      </fill>
      <alignment horizontal="general" vertical="center" textRotation="0" wrapText="1" indent="0" justifyLastLine="0" shrinkToFit="0" readingOrder="0"/>
      <border diagonalUp="0" diagonalDown="0" outline="0">
        <left style="thin">
          <color indexed="64"/>
        </left>
        <right style="thin">
          <color indexed="64"/>
        </right>
        <top/>
        <bottom/>
      </border>
    </dxf>
    <dxf>
      <font>
        <b val="0"/>
        <i val="0"/>
        <strike val="0"/>
        <condense val="0"/>
        <extend val="0"/>
        <outline val="0"/>
        <shadow val="0"/>
        <u val="none"/>
        <vertAlign val="baseline"/>
        <sz val="11"/>
        <color auto="1"/>
        <name val="Calibri"/>
        <family val="2"/>
        <scheme val="minor"/>
      </font>
      <alignment horizontal="center" vertical="bottom" textRotation="0" wrapText="0" indent="0" justifyLastLine="0" shrinkToFit="0" readingOrder="0"/>
      <border diagonalUp="0" diagonalDown="0" outline="0">
        <left style="thin">
          <color indexed="64"/>
        </left>
        <right/>
        <top style="thin">
          <color indexed="64"/>
        </top>
        <bottom/>
      </border>
    </dxf>
    <dxf>
      <font>
        <b val="0"/>
        <i val="0"/>
        <strike val="0"/>
        <condense val="0"/>
        <extend val="0"/>
        <outline val="0"/>
        <shadow val="0"/>
        <u val="none"/>
        <vertAlign val="baseline"/>
        <sz val="11"/>
        <color auto="1"/>
        <name val="Calibri"/>
        <family val="2"/>
        <scheme val="minor"/>
      </font>
      <alignment horizontal="center" vertical="bottom" textRotation="0" wrapText="0" indent="0" justifyLastLine="0" shrinkToFit="0" readingOrder="0"/>
      <border diagonalUp="0" diagonalDown="0" outline="0">
        <left style="thin">
          <color indexed="64"/>
        </left>
        <right/>
        <top style="thin">
          <color indexed="64"/>
        </top>
        <bottom style="thin">
          <color indexed="64"/>
        </bottom>
      </border>
    </dxf>
    <dxf>
      <font>
        <strike val="0"/>
        <outline val="0"/>
        <shadow val="0"/>
        <u val="none"/>
        <vertAlign val="baseline"/>
        <color auto="1"/>
      </font>
      <numFmt numFmtId="164" formatCode="&quot;$&quot;#,##0"/>
      <border diagonalUp="0" diagonalDown="0" outline="0">
        <left/>
        <right/>
        <top style="thin">
          <color indexed="64"/>
        </top>
        <bottom/>
      </border>
    </dxf>
    <dxf>
      <font>
        <strike val="0"/>
        <outline val="0"/>
        <shadow val="0"/>
        <u val="none"/>
        <vertAlign val="baseline"/>
        <color auto="1"/>
      </font>
    </dxf>
    <dxf>
      <font>
        <strike val="0"/>
        <outline val="0"/>
        <shadow val="0"/>
        <u val="none"/>
        <vertAlign val="baseline"/>
        <color auto="1"/>
      </font>
      <numFmt numFmtId="164" formatCode="&quot;$&quot;#,##0"/>
      <border diagonalUp="0" diagonalDown="0" outline="0">
        <left/>
        <right/>
        <top style="thin">
          <color indexed="64"/>
        </top>
        <bottom/>
      </border>
    </dxf>
    <dxf>
      <font>
        <b val="0"/>
        <i val="0"/>
        <strike val="0"/>
        <condense val="0"/>
        <extend val="0"/>
        <outline val="0"/>
        <shadow val="0"/>
        <u val="none"/>
        <vertAlign val="baseline"/>
        <sz val="11"/>
        <color auto="1"/>
        <name val="Calibri"/>
        <family val="2"/>
        <scheme val="minor"/>
      </font>
      <numFmt numFmtId="164" formatCode="&quot;$&quot;#,##0"/>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color auto="1"/>
      </font>
      <numFmt numFmtId="164" formatCode="&quot;$&quot;#,##0"/>
      <border diagonalUp="0" diagonalDown="0" outline="0">
        <left/>
        <right/>
        <top style="thin">
          <color indexed="64"/>
        </top>
        <bottom/>
      </border>
    </dxf>
    <dxf>
      <font>
        <b val="0"/>
        <i val="0"/>
        <strike val="0"/>
        <condense val="0"/>
        <extend val="0"/>
        <outline val="0"/>
        <shadow val="0"/>
        <u val="none"/>
        <vertAlign val="baseline"/>
        <sz val="11"/>
        <color auto="1"/>
        <name val="Calibri"/>
        <family val="2"/>
        <scheme val="minor"/>
      </font>
      <numFmt numFmtId="164" formatCode="&quot;$&quot;#,##0"/>
      <alignment horizontal="center"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color auto="1"/>
      </font>
      <numFmt numFmtId="164" formatCode="&quot;$&quot;#,##0"/>
      <border diagonalUp="0" diagonalDown="0" outline="0">
        <left/>
        <right/>
        <top style="thin">
          <color indexed="64"/>
        </top>
        <bottom/>
      </border>
    </dxf>
    <dxf>
      <font>
        <b val="0"/>
        <i val="0"/>
        <strike val="0"/>
        <condense val="0"/>
        <extend val="0"/>
        <outline val="0"/>
        <shadow val="0"/>
        <u val="none"/>
        <vertAlign val="baseline"/>
        <sz val="11"/>
        <color auto="1"/>
        <name val="Calibri"/>
        <family val="2"/>
        <scheme val="minor"/>
      </font>
      <numFmt numFmtId="164" formatCode="&quot;$&quot;#,##0"/>
      <alignment horizontal="center"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color auto="1"/>
      </font>
      <numFmt numFmtId="164" formatCode="&quot;$&quot;#,##0"/>
      <border diagonalUp="0" diagonalDown="0" outline="0">
        <left/>
        <right/>
        <top style="thin">
          <color indexed="64"/>
        </top>
        <bottom/>
      </border>
    </dxf>
    <dxf>
      <font>
        <b val="0"/>
        <i val="0"/>
        <strike val="0"/>
        <condense val="0"/>
        <extend val="0"/>
        <outline val="0"/>
        <shadow val="0"/>
        <u val="none"/>
        <vertAlign val="baseline"/>
        <sz val="11"/>
        <color auto="1"/>
        <name val="Calibri"/>
        <family val="2"/>
        <scheme val="minor"/>
      </font>
      <numFmt numFmtId="166" formatCode="&quot;$&quot;#,##0;\(&quot;$&quot;#,##0\)"/>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color auto="1"/>
      </font>
      <numFmt numFmtId="164" formatCode="&quot;$&quot;#,##0"/>
      <border diagonalUp="0" diagonalDown="0" outline="0">
        <left/>
        <right/>
        <top style="thin">
          <color indexed="64"/>
        </top>
        <bottom/>
      </border>
    </dxf>
    <dxf>
      <font>
        <strike val="0"/>
        <outline val="0"/>
        <shadow val="0"/>
        <u val="none"/>
        <vertAlign val="baseline"/>
        <color auto="1"/>
      </font>
    </dxf>
    <dxf>
      <font>
        <strike val="0"/>
        <outline val="0"/>
        <shadow val="0"/>
        <u val="none"/>
        <vertAlign val="baseline"/>
        <color auto="1"/>
      </font>
      <numFmt numFmtId="164" formatCode="&quot;$&quot;#,##0"/>
      <border diagonalUp="0" diagonalDown="0" outline="0">
        <left/>
        <right/>
        <top style="thin">
          <color indexed="64"/>
        </top>
        <bottom/>
      </border>
    </dxf>
    <dxf>
      <font>
        <strike val="0"/>
        <outline val="0"/>
        <shadow val="0"/>
        <u val="none"/>
        <vertAlign val="baseline"/>
        <color auto="1"/>
      </font>
    </dxf>
    <dxf>
      <font>
        <strike val="0"/>
        <outline val="0"/>
        <shadow val="0"/>
        <u val="none"/>
        <vertAlign val="baseline"/>
        <color auto="1"/>
      </font>
      <numFmt numFmtId="164" formatCode="&quot;$&quot;#,##0"/>
      <border diagonalUp="0" diagonalDown="0" outline="0">
        <left/>
        <right/>
        <top style="thin">
          <color indexed="64"/>
        </top>
        <bottom/>
      </border>
    </dxf>
    <dxf>
      <font>
        <b val="0"/>
        <i val="0"/>
        <strike val="0"/>
        <condense val="0"/>
        <extend val="0"/>
        <outline val="0"/>
        <shadow val="0"/>
        <u val="none"/>
        <vertAlign val="baseline"/>
        <sz val="11"/>
        <color auto="1"/>
        <name val="Calibri"/>
        <family val="2"/>
        <scheme val="minor"/>
      </font>
      <numFmt numFmtId="166" formatCode="&quot;$&quot;#,##0;\(&quot;$&quot;#,##0\)"/>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color auto="1"/>
      </font>
      <numFmt numFmtId="164" formatCode="&quot;$&quot;#,##0"/>
      <border diagonalUp="0" diagonalDown="0" outline="0">
        <left/>
        <right/>
        <top style="thin">
          <color indexed="64"/>
        </top>
        <bottom/>
      </border>
    </dxf>
    <dxf>
      <font>
        <strike val="0"/>
        <outline val="0"/>
        <shadow val="0"/>
        <u val="none"/>
        <vertAlign val="baseline"/>
        <color auto="1"/>
      </font>
    </dxf>
    <dxf>
      <font>
        <strike val="0"/>
        <outline val="0"/>
        <shadow val="0"/>
        <u val="none"/>
        <vertAlign val="baseline"/>
        <color auto="1"/>
      </font>
      <numFmt numFmtId="164" formatCode="&quot;$&quot;#,##0"/>
      <border diagonalUp="0" diagonalDown="0" outline="0">
        <left/>
        <right/>
        <top style="thin">
          <color indexed="64"/>
        </top>
        <bottom/>
      </border>
    </dxf>
    <dxf>
      <font>
        <strike val="0"/>
        <outline val="0"/>
        <shadow val="0"/>
        <u val="none"/>
        <vertAlign val="baseline"/>
        <color auto="1"/>
      </font>
    </dxf>
    <dxf>
      <font>
        <strike val="0"/>
        <outline val="0"/>
        <shadow val="0"/>
        <u val="none"/>
        <vertAlign val="baseline"/>
        <color auto="1"/>
      </font>
      <numFmt numFmtId="164" formatCode="&quot;$&quot;#,##0"/>
      <border diagonalUp="0" diagonalDown="0" outline="0">
        <left/>
        <right/>
        <top style="thin">
          <color indexed="64"/>
        </top>
        <bottom/>
      </border>
    </dxf>
    <dxf>
      <font>
        <b val="0"/>
        <i val="0"/>
        <strike val="0"/>
        <condense val="0"/>
        <extend val="0"/>
        <outline val="0"/>
        <shadow val="0"/>
        <u val="none"/>
        <vertAlign val="baseline"/>
        <sz val="11"/>
        <color auto="1"/>
        <name val="Calibri"/>
        <family val="2"/>
        <scheme val="minor"/>
      </font>
      <numFmt numFmtId="166" formatCode="&quot;$&quot;#,##0;\(&quot;$&quot;#,##0\)"/>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color auto="1"/>
      </font>
      <numFmt numFmtId="164" formatCode="&quot;$&quot;#,##0"/>
      <border diagonalUp="0" diagonalDown="0" outline="0">
        <left/>
        <right/>
        <top style="thin">
          <color indexed="64"/>
        </top>
        <bottom/>
      </border>
    </dxf>
    <dxf>
      <font>
        <b val="0"/>
        <i val="0"/>
        <strike val="0"/>
        <condense val="0"/>
        <extend val="0"/>
        <outline val="0"/>
        <shadow val="0"/>
        <u val="none"/>
        <vertAlign val="baseline"/>
        <sz val="11"/>
        <color auto="1"/>
        <name val="Calibri"/>
        <family val="2"/>
        <scheme val="minor"/>
      </font>
      <numFmt numFmtId="166" formatCode="&quot;$&quot;#,##0;\(&quot;$&quot;#,##0\)"/>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color auto="1"/>
      </font>
      <numFmt numFmtId="164" formatCode="&quot;$&quot;#,##0"/>
      <border diagonalUp="0" diagonalDown="0" outline="0">
        <left/>
        <right/>
        <top style="thin">
          <color indexed="64"/>
        </top>
        <bottom/>
      </border>
    </dxf>
    <dxf>
      <font>
        <strike val="0"/>
        <outline val="0"/>
        <shadow val="0"/>
        <u val="none"/>
        <vertAlign val="baseline"/>
        <color auto="1"/>
      </font>
    </dxf>
    <dxf>
      <font>
        <strike val="0"/>
        <outline val="0"/>
        <shadow val="0"/>
        <u val="none"/>
        <vertAlign val="baseline"/>
        <color auto="1"/>
      </font>
      <numFmt numFmtId="164" formatCode="&quot;$&quot;#,##0"/>
      <border diagonalUp="0" diagonalDown="0" outline="0">
        <left/>
        <right/>
        <top style="thin">
          <color indexed="64"/>
        </top>
        <bottom/>
      </border>
    </dxf>
    <dxf>
      <font>
        <b val="0"/>
        <i val="0"/>
        <strike val="0"/>
        <condense val="0"/>
        <extend val="0"/>
        <outline val="0"/>
        <shadow val="0"/>
        <u val="none"/>
        <vertAlign val="baseline"/>
        <sz val="11"/>
        <color auto="1"/>
        <name val="Calibri"/>
        <family val="2"/>
        <scheme val="minor"/>
      </font>
      <numFmt numFmtId="164" formatCode="&quot;$&quot;#,##0"/>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color auto="1"/>
      </font>
      <numFmt numFmtId="164" formatCode="&quot;$&quot;#,##0"/>
      <border diagonalUp="0" diagonalDown="0" outline="0">
        <left/>
        <right/>
        <top style="thin">
          <color indexed="64"/>
        </top>
        <bottom/>
      </border>
    </dxf>
    <dxf>
      <font>
        <b val="0"/>
        <i val="0"/>
        <strike val="0"/>
        <condense val="0"/>
        <extend val="0"/>
        <outline val="0"/>
        <shadow val="0"/>
        <u val="none"/>
        <vertAlign val="baseline"/>
        <sz val="11"/>
        <color auto="1"/>
        <name val="Calibri"/>
        <family val="2"/>
        <scheme val="minor"/>
      </font>
      <numFmt numFmtId="164" formatCode="&quot;$&quot;#,##0"/>
      <alignment horizontal="center"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color auto="1"/>
      </font>
      <numFmt numFmtId="164" formatCode="&quot;$&quot;#,##0"/>
      <border diagonalUp="0" diagonalDown="0" outline="0">
        <left/>
        <right/>
        <top style="thin">
          <color indexed="64"/>
        </top>
        <bottom/>
      </border>
    </dxf>
    <dxf>
      <font>
        <b val="0"/>
        <i val="0"/>
        <strike val="0"/>
        <condense val="0"/>
        <extend val="0"/>
        <outline val="0"/>
        <shadow val="0"/>
        <u val="none"/>
        <vertAlign val="baseline"/>
        <sz val="11"/>
        <color auto="1"/>
        <name val="Calibri"/>
        <family val="2"/>
        <scheme val="minor"/>
      </font>
      <numFmt numFmtId="164" formatCode="&quot;$&quot;#,##0"/>
      <alignment horizontal="center"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color auto="1"/>
      </font>
      <numFmt numFmtId="164" formatCode="&quot;$&quot;#,##0"/>
      <border diagonalUp="0" diagonalDown="0" outline="0">
        <left/>
        <right/>
        <top style="thin">
          <color indexed="64"/>
        </top>
        <bottom/>
      </border>
    </dxf>
    <dxf>
      <font>
        <strike val="0"/>
        <outline val="0"/>
        <shadow val="0"/>
        <u val="none"/>
        <vertAlign val="baseline"/>
        <color auto="1"/>
      </font>
    </dxf>
    <dxf>
      <font>
        <strike val="0"/>
        <outline val="0"/>
        <shadow val="0"/>
        <u val="none"/>
        <vertAlign val="baseline"/>
        <color auto="1"/>
      </font>
      <numFmt numFmtId="164" formatCode="&quot;$&quot;#,##0"/>
      <border diagonalUp="0" diagonalDown="0" outline="0">
        <left/>
        <right/>
        <top style="thin">
          <color indexed="64"/>
        </top>
        <bottom/>
      </border>
    </dxf>
    <dxf>
      <font>
        <strike val="0"/>
        <outline val="0"/>
        <shadow val="0"/>
        <u val="none"/>
        <vertAlign val="baseline"/>
        <color auto="1"/>
      </font>
    </dxf>
    <dxf>
      <font>
        <strike val="0"/>
        <outline val="0"/>
        <shadow val="0"/>
        <u val="none"/>
        <vertAlign val="baseline"/>
        <color auto="1"/>
      </font>
      <numFmt numFmtId="164" formatCode="&quot;$&quot;#,##0"/>
      <border diagonalUp="0" diagonalDown="0" outline="0">
        <left/>
        <right/>
        <top style="thin">
          <color indexed="64"/>
        </top>
        <bottom/>
      </border>
    </dxf>
    <dxf>
      <font>
        <strike val="0"/>
        <outline val="0"/>
        <shadow val="0"/>
        <u val="none"/>
        <vertAlign val="baseline"/>
        <color auto="1"/>
      </font>
    </dxf>
    <dxf>
      <font>
        <strike val="0"/>
        <outline val="0"/>
        <shadow val="0"/>
        <u val="none"/>
        <vertAlign val="baseline"/>
        <color auto="1"/>
      </font>
      <numFmt numFmtId="164" formatCode="&quot;$&quot;#,##0"/>
      <border diagonalUp="0" diagonalDown="0" outline="0">
        <left/>
        <right/>
        <top style="thin">
          <color indexed="64"/>
        </top>
        <bottom/>
      </border>
    </dxf>
    <dxf>
      <font>
        <b val="0"/>
        <i val="0"/>
        <strike val="0"/>
        <condense val="0"/>
        <extend val="0"/>
        <outline val="0"/>
        <shadow val="0"/>
        <u val="none"/>
        <vertAlign val="baseline"/>
        <sz val="11"/>
        <color auto="1"/>
        <name val="Calibri"/>
        <family val="2"/>
        <scheme val="minor"/>
      </font>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color auto="1"/>
      </font>
      <numFmt numFmtId="164" formatCode="&quot;$&quot;#,##0"/>
      <border diagonalUp="0" diagonalDown="0" outline="0">
        <left/>
        <right/>
        <top style="thin">
          <color indexed="64"/>
        </top>
        <bottom/>
      </border>
    </dxf>
    <dxf>
      <font>
        <strike val="0"/>
        <outline val="0"/>
        <shadow val="0"/>
        <u val="none"/>
        <vertAlign val="baseline"/>
        <color auto="1"/>
      </font>
    </dxf>
    <dxf>
      <font>
        <strike val="0"/>
        <outline val="0"/>
        <shadow val="0"/>
        <u val="none"/>
        <vertAlign val="baseline"/>
        <color auto="1"/>
      </font>
      <numFmt numFmtId="164" formatCode="&quot;$&quot;#,##0"/>
      <border diagonalUp="0" diagonalDown="0" outline="0">
        <left/>
        <right/>
        <top style="thin">
          <color indexed="64"/>
        </top>
        <bottom/>
      </border>
    </dxf>
    <dxf>
      <font>
        <strike val="0"/>
        <outline val="0"/>
        <shadow val="0"/>
        <u val="none"/>
        <vertAlign val="baseline"/>
        <color auto="1"/>
      </font>
    </dxf>
    <dxf>
      <font>
        <strike val="0"/>
        <outline val="0"/>
        <shadow val="0"/>
        <u val="none"/>
        <vertAlign val="baseline"/>
        <color auto="1"/>
      </font>
      <numFmt numFmtId="164" formatCode="&quot;$&quot;#,##0"/>
      <border diagonalUp="0" diagonalDown="0" outline="0">
        <left/>
        <right/>
        <top style="thin">
          <color indexed="64"/>
        </top>
        <bottom/>
      </border>
    </dxf>
    <dxf>
      <font>
        <strike val="0"/>
        <outline val="0"/>
        <shadow val="0"/>
        <u val="none"/>
        <vertAlign val="baseline"/>
        <color auto="1"/>
      </font>
    </dxf>
    <dxf>
      <font>
        <strike val="0"/>
        <outline val="0"/>
        <shadow val="0"/>
        <u val="none"/>
        <vertAlign val="baseline"/>
        <color auto="1"/>
      </font>
      <numFmt numFmtId="164" formatCode="&quot;$&quot;#,##0"/>
      <border diagonalUp="0" diagonalDown="0" outline="0">
        <left/>
        <right/>
        <top style="thin">
          <color indexed="64"/>
        </top>
        <bottom/>
      </border>
    </dxf>
    <dxf>
      <font>
        <strike val="0"/>
        <outline val="0"/>
        <shadow val="0"/>
        <u val="none"/>
        <vertAlign val="baseline"/>
        <color auto="1"/>
      </font>
    </dxf>
    <dxf>
      <font>
        <strike val="0"/>
        <outline val="0"/>
        <shadow val="0"/>
        <u val="none"/>
        <vertAlign val="baseline"/>
        <color auto="1"/>
      </font>
      <numFmt numFmtId="164" formatCode="&quot;$&quot;#,##0"/>
      <border diagonalUp="0" diagonalDown="0" outline="0">
        <left/>
        <right/>
        <top style="thin">
          <color indexed="64"/>
        </top>
        <bottom/>
      </border>
    </dxf>
    <dxf>
      <font>
        <strike val="0"/>
        <outline val="0"/>
        <shadow val="0"/>
        <u val="none"/>
        <vertAlign val="baseline"/>
        <color auto="1"/>
      </font>
    </dxf>
    <dxf>
      <font>
        <strike val="0"/>
        <outline val="0"/>
        <shadow val="0"/>
        <u val="none"/>
        <vertAlign val="baseline"/>
        <color auto="1"/>
      </font>
      <numFmt numFmtId="164" formatCode="&quot;$&quot;#,##0"/>
      <border diagonalUp="0" diagonalDown="0" outline="0">
        <left/>
        <right/>
        <top style="thin">
          <color indexed="64"/>
        </top>
        <bottom/>
      </border>
    </dxf>
    <dxf>
      <font>
        <strike val="0"/>
        <outline val="0"/>
        <shadow val="0"/>
        <u val="none"/>
        <vertAlign val="baseline"/>
        <color auto="1"/>
      </font>
    </dxf>
    <dxf>
      <font>
        <b val="0"/>
        <i val="0"/>
        <strike val="0"/>
        <condense val="0"/>
        <extend val="0"/>
        <outline val="0"/>
        <shadow val="0"/>
        <u val="none"/>
        <vertAlign val="baseline"/>
        <sz val="11"/>
        <color auto="1"/>
        <name val="Calibri"/>
        <family val="2"/>
        <scheme val="minor"/>
      </font>
      <numFmt numFmtId="0" formatCode="General"/>
      <fill>
        <patternFill patternType="none">
          <fgColor indexed="64"/>
          <bgColor indexed="65"/>
        </patternFill>
      </fill>
      <alignment horizontal="center" vertical="center" textRotation="0" wrapText="0" indent="0" justifyLastLine="0" shrinkToFit="0" readingOrder="0"/>
      <border diagonalUp="0" diagonalDown="0" outline="0">
        <left style="thin">
          <color indexed="64"/>
        </left>
        <right style="thin">
          <color indexed="64"/>
        </right>
        <top style="thin">
          <color indexed="64"/>
        </top>
        <bottom/>
      </border>
      <protection locked="1" hidden="0"/>
    </dxf>
    <dxf>
      <font>
        <b val="0"/>
        <i val="0"/>
        <strike val="0"/>
        <condense val="0"/>
        <extend val="0"/>
        <outline val="0"/>
        <shadow val="0"/>
        <u val="none"/>
        <vertAlign val="baseline"/>
        <sz val="11"/>
        <color auto="1"/>
        <name val="Calibri"/>
        <family val="2"/>
        <scheme val="minor"/>
      </font>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auto="1"/>
        <name val="Calibri"/>
        <family val="2"/>
        <scheme val="minor"/>
      </font>
      <numFmt numFmtId="0" formatCode="General"/>
      <fill>
        <patternFill patternType="none">
          <fgColor indexed="64"/>
          <bgColor indexed="65"/>
        </patternFill>
      </fill>
      <alignment horizontal="center" vertical="center" textRotation="0" wrapText="0" indent="0" justifyLastLine="0" shrinkToFit="0" readingOrder="0"/>
      <border diagonalUp="0" diagonalDown="0" outline="0">
        <left style="thin">
          <color indexed="64"/>
        </left>
        <right style="thin">
          <color indexed="64"/>
        </right>
        <top style="thin">
          <color indexed="64"/>
        </top>
        <bottom/>
      </border>
      <protection locked="1" hidden="0"/>
    </dxf>
    <dxf>
      <font>
        <b val="0"/>
        <i val="0"/>
        <strike val="0"/>
        <condense val="0"/>
        <extend val="0"/>
        <outline val="0"/>
        <shadow val="0"/>
        <u val="none"/>
        <vertAlign val="baseline"/>
        <sz val="11"/>
        <color auto="1"/>
        <name val="Calibri"/>
        <family val="2"/>
        <scheme val="minor"/>
      </font>
      <numFmt numFmtId="167" formatCode="mm/dd/yy;@"/>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auto="1"/>
        <name val="Calibri"/>
        <family val="2"/>
        <scheme val="minor"/>
      </font>
      <numFmt numFmtId="0" formatCode="General"/>
      <fill>
        <patternFill patternType="none">
          <fgColor indexed="64"/>
          <bgColor indexed="65"/>
        </patternFill>
      </fill>
      <alignment horizontal="center" vertical="center" textRotation="0" wrapText="0" indent="0" justifyLastLine="0" shrinkToFit="0" readingOrder="0"/>
      <border diagonalUp="0" diagonalDown="0" outline="0">
        <left style="thin">
          <color indexed="64"/>
        </left>
        <right style="thin">
          <color indexed="64"/>
        </right>
        <top style="thin">
          <color indexed="64"/>
        </top>
        <bottom/>
      </border>
      <protection locked="1" hidden="0"/>
    </dxf>
    <dxf>
      <font>
        <b val="0"/>
        <i val="0"/>
        <strike val="0"/>
        <condense val="0"/>
        <extend val="0"/>
        <outline val="0"/>
        <shadow val="0"/>
        <u val="none"/>
        <vertAlign val="baseline"/>
        <sz val="11"/>
        <color auto="1"/>
        <name val="Calibri"/>
        <family val="2"/>
        <scheme val="minor"/>
      </font>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auto="1"/>
        <name val="Calibri"/>
        <family val="2"/>
        <scheme val="minor"/>
      </font>
      <numFmt numFmtId="0" formatCode="General"/>
      <fill>
        <patternFill patternType="none">
          <fgColor indexed="64"/>
          <bgColor indexed="65"/>
        </patternFill>
      </fill>
      <alignment horizontal="center" vertical="center" textRotation="0" wrapText="0" indent="0" justifyLastLine="0" shrinkToFit="0" readingOrder="0"/>
      <border diagonalUp="0" diagonalDown="0" outline="0">
        <left style="thin">
          <color indexed="64"/>
        </left>
        <right style="thin">
          <color indexed="64"/>
        </right>
        <top style="thin">
          <color indexed="64"/>
        </top>
        <bottom/>
      </border>
      <protection locked="1" hidden="0"/>
    </dxf>
    <dxf>
      <font>
        <b val="0"/>
        <i val="0"/>
        <strike val="0"/>
        <condense val="0"/>
        <extend val="0"/>
        <outline val="0"/>
        <shadow val="0"/>
        <u val="none"/>
        <vertAlign val="baseline"/>
        <sz val="11"/>
        <color auto="1"/>
        <name val="Calibri"/>
        <family val="2"/>
        <scheme val="minor"/>
      </font>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auto="1"/>
        <name val="Calibri"/>
        <family val="2"/>
        <scheme val="minor"/>
      </font>
      <numFmt numFmtId="0" formatCode="General"/>
      <fill>
        <patternFill patternType="none">
          <fgColor indexed="64"/>
          <bgColor indexed="65"/>
        </patternFill>
      </fill>
      <alignment horizontal="general" vertical="center" textRotation="0" wrapText="0" indent="0" justifyLastLine="0" shrinkToFit="0" readingOrder="0"/>
      <border diagonalUp="0" diagonalDown="0" outline="0">
        <left style="thin">
          <color indexed="64"/>
        </left>
        <right style="thin">
          <color indexed="64"/>
        </right>
        <top style="thin">
          <color indexed="64"/>
        </top>
        <bottom/>
      </border>
      <protection locked="1" hidden="0"/>
    </dxf>
    <dxf>
      <font>
        <b val="0"/>
        <i val="0"/>
        <strike val="0"/>
        <condense val="0"/>
        <extend val="0"/>
        <outline val="0"/>
        <shadow val="0"/>
        <u val="none"/>
        <vertAlign val="baseline"/>
        <sz val="11"/>
        <color auto="1"/>
        <name val="Calibri"/>
        <family val="2"/>
        <scheme val="minor"/>
      </font>
      <alignment horizontal="general"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auto="1"/>
        <name val="Calibri"/>
        <family val="2"/>
        <scheme val="minor"/>
      </font>
      <numFmt numFmtId="0" formatCode="General"/>
      <fill>
        <patternFill patternType="none">
          <fgColor indexed="64"/>
          <bgColor indexed="65"/>
        </patternFill>
      </fill>
      <alignment horizontal="center" vertical="center" textRotation="0" wrapText="0" indent="0" justifyLastLine="0" shrinkToFit="0" readingOrder="0"/>
      <border diagonalUp="0" diagonalDown="0" outline="0">
        <left style="thin">
          <color indexed="64"/>
        </left>
        <right style="thin">
          <color indexed="64"/>
        </right>
        <top style="thin">
          <color indexed="64"/>
        </top>
        <bottom/>
      </border>
      <protection locked="1" hidden="0"/>
    </dxf>
    <dxf>
      <font>
        <b val="0"/>
        <i val="0"/>
        <strike val="0"/>
        <condense val="0"/>
        <extend val="0"/>
        <outline val="0"/>
        <shadow val="0"/>
        <u val="none"/>
        <vertAlign val="baseline"/>
        <sz val="11"/>
        <color auto="1"/>
        <name val="Calibri"/>
        <family val="2"/>
        <scheme val="minor"/>
      </font>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auto="1"/>
        <name val="Calibri"/>
        <family val="2"/>
        <scheme val="minor"/>
      </font>
      <numFmt numFmtId="0" formatCode="General"/>
      <fill>
        <patternFill patternType="none">
          <fgColor indexed="64"/>
          <bgColor indexed="65"/>
        </patternFill>
      </fill>
      <alignment horizontal="center" vertical="center" textRotation="0" wrapText="0" indent="0" justifyLastLine="0" shrinkToFit="0" readingOrder="0"/>
      <border diagonalUp="0" diagonalDown="0" outline="0">
        <left style="thin">
          <color indexed="64"/>
        </left>
        <right style="thin">
          <color indexed="64"/>
        </right>
        <top style="thin">
          <color indexed="64"/>
        </top>
        <bottom/>
      </border>
      <protection locked="1" hidden="0"/>
    </dxf>
    <dxf>
      <font>
        <b val="0"/>
        <i val="0"/>
        <strike val="0"/>
        <condense val="0"/>
        <extend val="0"/>
        <outline val="0"/>
        <shadow val="0"/>
        <u val="none"/>
        <vertAlign val="baseline"/>
        <sz val="11"/>
        <color auto="1"/>
        <name val="Calibri"/>
        <family val="2"/>
        <scheme val="minor"/>
      </font>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auto="1"/>
        <name val="Calibri"/>
        <family val="2"/>
        <scheme val="minor"/>
      </font>
      <numFmt numFmtId="0" formatCode="General"/>
      <fill>
        <patternFill patternType="none">
          <fgColor indexed="64"/>
          <bgColor indexed="65"/>
        </patternFill>
      </fill>
      <alignment horizontal="general" vertical="center" textRotation="0" wrapText="0" indent="0" justifyLastLine="0" shrinkToFit="0" readingOrder="0"/>
      <border diagonalUp="0" diagonalDown="0" outline="0">
        <left style="thin">
          <color indexed="64"/>
        </left>
        <right style="thin">
          <color indexed="64"/>
        </right>
        <top style="thin">
          <color indexed="64"/>
        </top>
        <bottom/>
      </border>
      <protection locked="1" hidden="0"/>
    </dxf>
    <dxf>
      <font>
        <b val="0"/>
        <i val="0"/>
        <strike val="0"/>
        <condense val="0"/>
        <extend val="0"/>
        <outline val="0"/>
        <shadow val="0"/>
        <u val="none"/>
        <vertAlign val="baseline"/>
        <sz val="11"/>
        <color auto="1"/>
        <name val="Calibri"/>
        <family val="2"/>
        <scheme val="minor"/>
      </font>
      <alignment horizontal="general"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color auto="1"/>
      </font>
      <border diagonalUp="0" diagonalDown="0" outline="0">
        <left/>
        <right/>
        <top style="thin">
          <color indexed="64"/>
        </top>
        <bottom/>
      </border>
    </dxf>
    <dxf>
      <font>
        <strike val="0"/>
        <outline val="0"/>
        <shadow val="0"/>
        <u val="none"/>
        <vertAlign val="baseline"/>
        <color auto="1"/>
      </font>
    </dxf>
    <dxf>
      <font>
        <b val="0"/>
        <i val="0"/>
        <strike val="0"/>
        <condense val="0"/>
        <extend val="0"/>
        <outline val="0"/>
        <shadow val="0"/>
        <u val="none"/>
        <vertAlign val="baseline"/>
        <sz val="11"/>
        <color auto="1"/>
        <name val="Calibri"/>
        <family val="2"/>
        <scheme val="minor"/>
      </font>
      <numFmt numFmtId="0" formatCode="General"/>
      <fill>
        <patternFill patternType="none">
          <fgColor indexed="64"/>
          <bgColor indexed="65"/>
        </patternFill>
      </fill>
      <alignment horizontal="general" vertical="center" textRotation="0" wrapText="0" indent="0" justifyLastLine="0" shrinkToFit="0" readingOrder="0"/>
      <border diagonalUp="0" diagonalDown="0" outline="0">
        <left style="thin">
          <color indexed="64"/>
        </left>
        <right style="thin">
          <color indexed="64"/>
        </right>
        <top style="thin">
          <color indexed="64"/>
        </top>
        <bottom/>
      </border>
      <protection locked="1" hidden="0"/>
    </dxf>
    <dxf>
      <font>
        <b val="0"/>
        <i val="0"/>
        <strike val="0"/>
        <condense val="0"/>
        <extend val="0"/>
        <outline val="0"/>
        <shadow val="0"/>
        <u val="none"/>
        <vertAlign val="baseline"/>
        <sz val="11"/>
        <color auto="1"/>
        <name val="Calibri"/>
        <family val="2"/>
        <scheme val="minor"/>
      </font>
      <alignment horizontal="general"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auto="1"/>
        <name val="Calibri"/>
        <family val="2"/>
        <scheme val="minor"/>
      </font>
      <numFmt numFmtId="0" formatCode="General"/>
      <fill>
        <patternFill patternType="none">
          <fgColor indexed="64"/>
          <bgColor indexed="65"/>
        </patternFill>
      </fill>
      <alignment horizontal="center" vertical="center" textRotation="0" wrapText="0" indent="0" justifyLastLine="0" shrinkToFit="0" readingOrder="0"/>
      <border diagonalUp="0" diagonalDown="0" outline="0">
        <left/>
        <right style="thin">
          <color indexed="64"/>
        </right>
        <top style="thin">
          <color indexed="64"/>
        </top>
        <bottom/>
      </border>
      <protection locked="1" hidden="0"/>
    </dxf>
    <dxf>
      <font>
        <b val="0"/>
        <i val="0"/>
        <strike val="0"/>
        <condense val="0"/>
        <extend val="0"/>
        <outline val="0"/>
        <shadow val="0"/>
        <u val="none"/>
        <vertAlign val="baseline"/>
        <sz val="11"/>
        <color auto="1"/>
        <name val="Calibri"/>
        <family val="2"/>
        <scheme val="minor"/>
      </font>
      <alignment horizontal="center" vertical="center" textRotation="0" wrapText="0" indent="0" justifyLastLine="0" shrinkToFit="0" readingOrder="0"/>
      <border diagonalUp="0" diagonalDown="0" outline="0">
        <left/>
        <right style="thin">
          <color indexed="64"/>
        </right>
        <top style="thin">
          <color indexed="64"/>
        </top>
        <bottom style="thin">
          <color indexed="64"/>
        </bottom>
      </border>
    </dxf>
    <dxf>
      <border outline="0">
        <top style="thin">
          <color indexed="64"/>
        </top>
      </border>
    </dxf>
    <dxf>
      <font>
        <strike val="0"/>
        <outline val="0"/>
        <shadow val="0"/>
        <u val="none"/>
        <vertAlign val="baseline"/>
        <color auto="1"/>
      </font>
    </dxf>
    <dxf>
      <border outline="0">
        <left style="thin">
          <color indexed="64"/>
        </left>
        <right style="thin">
          <color indexed="64"/>
        </right>
        <top style="thin">
          <color indexed="64"/>
        </top>
        <bottom style="thin">
          <color indexed="64"/>
        </bottom>
      </border>
    </dxf>
    <dxf>
      <font>
        <strike val="0"/>
        <outline val="0"/>
        <shadow val="0"/>
        <u val="none"/>
        <vertAlign val="baseline"/>
        <color auto="1"/>
      </font>
    </dxf>
    <dxf>
      <border outline="0">
        <bottom style="thin">
          <color indexed="64"/>
        </bottom>
      </border>
    </dxf>
    <dxf>
      <font>
        <b/>
        <i val="0"/>
        <strike val="0"/>
        <condense val="0"/>
        <extend val="0"/>
        <outline val="0"/>
        <shadow val="0"/>
        <u val="none"/>
        <vertAlign val="baseline"/>
        <sz val="11"/>
        <color auto="1"/>
        <name val="Calibri"/>
        <family val="2"/>
        <scheme val="minor"/>
      </font>
      <fill>
        <patternFill patternType="solid">
          <fgColor rgb="FFE5B8B7"/>
          <bgColor rgb="FFE5B8B7"/>
        </patternFill>
      </fill>
      <alignment horizontal="center" vertical="center" textRotation="0" wrapText="1" indent="0" justifyLastLine="0" shrinkToFit="0" readingOrder="0"/>
      <border diagonalUp="0" diagonalDown="0" outline="0">
        <left style="thin">
          <color indexed="64"/>
        </left>
        <right style="thin">
          <color indexed="64"/>
        </right>
        <top/>
        <bottom/>
      </border>
    </dxf>
    <dxf>
      <font>
        <b val="0"/>
        <i val="0"/>
        <strike val="0"/>
        <condense val="0"/>
        <extend val="0"/>
        <outline val="0"/>
        <shadow val="0"/>
        <u val="none"/>
        <vertAlign val="baseline"/>
        <sz val="11"/>
        <color auto="1"/>
        <name val="Calibri"/>
        <family val="2"/>
        <scheme val="minor"/>
      </font>
      <border diagonalUp="0" diagonalDown="0" outline="0">
        <left style="thin">
          <color indexed="64"/>
        </left>
        <right/>
        <top style="thin">
          <color indexed="64"/>
        </top>
        <bottom/>
      </border>
    </dxf>
    <dxf>
      <font>
        <b val="0"/>
        <i val="0"/>
        <strike val="0"/>
        <condense val="0"/>
        <extend val="0"/>
        <outline val="0"/>
        <shadow val="0"/>
        <u val="none"/>
        <vertAlign val="baseline"/>
        <sz val="11"/>
        <color auto="1"/>
        <name val="Calibri"/>
        <family val="2"/>
        <scheme val="minor"/>
      </font>
      <border diagonalUp="0" diagonalDown="0" outline="0">
        <left style="thin">
          <color indexed="64"/>
        </left>
        <right/>
        <top style="thin">
          <color indexed="64"/>
        </top>
        <bottom style="thin">
          <color indexed="64"/>
        </bottom>
      </border>
    </dxf>
    <dxf>
      <font>
        <b val="0"/>
        <i val="0"/>
        <strike val="0"/>
        <condense val="0"/>
        <extend val="0"/>
        <outline val="0"/>
        <shadow val="0"/>
        <u val="none"/>
        <vertAlign val="baseline"/>
        <sz val="11"/>
        <color auto="1"/>
        <name val="Calibri"/>
        <family val="2"/>
        <scheme val="minor"/>
      </font>
      <border diagonalUp="0" diagonalDown="0" outline="0">
        <left style="thin">
          <color indexed="64"/>
        </left>
        <right style="thin">
          <color indexed="64"/>
        </right>
        <top style="thin">
          <color indexed="64"/>
        </top>
        <bottom/>
      </border>
    </dxf>
    <dxf>
      <font>
        <b val="0"/>
        <i val="0"/>
        <strike val="0"/>
        <condense val="0"/>
        <extend val="0"/>
        <outline val="0"/>
        <shadow val="0"/>
        <u val="none"/>
        <vertAlign val="baseline"/>
        <sz val="11"/>
        <color auto="1"/>
        <name val="Calibri"/>
        <family val="2"/>
        <scheme val="minor"/>
      </font>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auto="1"/>
        <name val="Calibri"/>
        <family val="2"/>
        <scheme val="minor"/>
      </font>
      <border diagonalUp="0" diagonalDown="0" outline="0">
        <left style="thin">
          <color indexed="64"/>
        </left>
        <right style="thin">
          <color indexed="64"/>
        </right>
        <top style="thin">
          <color indexed="64"/>
        </top>
        <bottom/>
      </border>
    </dxf>
    <dxf>
      <font>
        <b val="0"/>
        <i val="0"/>
        <strike val="0"/>
        <condense val="0"/>
        <extend val="0"/>
        <outline val="0"/>
        <shadow val="0"/>
        <u val="none"/>
        <vertAlign val="baseline"/>
        <sz val="11"/>
        <color auto="1"/>
        <name val="Calibri"/>
        <family val="2"/>
        <scheme val="minor"/>
      </font>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auto="1"/>
        <name val="Calibri"/>
        <family val="2"/>
        <scheme val="minor"/>
      </font>
      <border diagonalUp="0" diagonalDown="0" outline="0">
        <left style="thin">
          <color indexed="64"/>
        </left>
        <right style="thin">
          <color indexed="64"/>
        </right>
        <top style="thin">
          <color indexed="64"/>
        </top>
        <bottom/>
      </border>
    </dxf>
    <dxf>
      <font>
        <b val="0"/>
        <i val="0"/>
        <strike val="0"/>
        <condense val="0"/>
        <extend val="0"/>
        <outline val="0"/>
        <shadow val="0"/>
        <u val="none"/>
        <vertAlign val="baseline"/>
        <sz val="11"/>
        <color auto="1"/>
        <name val="Calibri"/>
        <family val="2"/>
        <scheme val="minor"/>
      </font>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auto="1"/>
        <name val="Calibri"/>
        <family val="2"/>
        <scheme val="minor"/>
      </font>
      <numFmt numFmtId="164" formatCode="&quot;$&quot;#,##0"/>
      <border diagonalUp="0" diagonalDown="0" outline="0">
        <left style="thin">
          <color indexed="64"/>
        </left>
        <right style="thin">
          <color indexed="64"/>
        </right>
        <top style="thin">
          <color indexed="64"/>
        </top>
        <bottom/>
      </border>
    </dxf>
    <dxf>
      <font>
        <b val="0"/>
        <i val="0"/>
        <strike val="0"/>
        <condense val="0"/>
        <extend val="0"/>
        <outline val="0"/>
        <shadow val="0"/>
        <u val="none"/>
        <vertAlign val="baseline"/>
        <sz val="11"/>
        <color auto="1"/>
        <name val="Calibri"/>
        <family val="2"/>
        <scheme val="minor"/>
      </font>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auto="1"/>
        <name val="Calibri"/>
        <family val="2"/>
        <scheme val="minor"/>
      </font>
      <numFmt numFmtId="164" formatCode="&quot;$&quot;#,##0"/>
      <border diagonalUp="0" diagonalDown="0" outline="0">
        <left style="thin">
          <color indexed="64"/>
        </left>
        <right style="thin">
          <color indexed="64"/>
        </right>
        <top style="thin">
          <color indexed="64"/>
        </top>
        <bottom/>
      </border>
    </dxf>
    <dxf>
      <font>
        <b val="0"/>
        <i val="0"/>
        <strike val="0"/>
        <condense val="0"/>
        <extend val="0"/>
        <outline val="0"/>
        <shadow val="0"/>
        <u val="none"/>
        <vertAlign val="baseline"/>
        <sz val="11"/>
        <color auto="1"/>
        <name val="Calibri"/>
        <family val="2"/>
        <scheme val="minor"/>
      </font>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auto="1"/>
        <name val="Calibri"/>
        <family val="2"/>
        <scheme val="minor"/>
      </font>
      <numFmt numFmtId="164" formatCode="&quot;$&quot;#,##0"/>
      <border diagonalUp="0" diagonalDown="0" outline="0">
        <left style="thin">
          <color indexed="64"/>
        </left>
        <right style="thin">
          <color indexed="64"/>
        </right>
        <top style="thin">
          <color indexed="64"/>
        </top>
        <bottom/>
      </border>
    </dxf>
    <dxf>
      <font>
        <b val="0"/>
        <i val="0"/>
        <strike val="0"/>
        <condense val="0"/>
        <extend val="0"/>
        <outline val="0"/>
        <shadow val="0"/>
        <u val="none"/>
        <vertAlign val="baseline"/>
        <sz val="11"/>
        <color auto="1"/>
        <name val="Calibri"/>
        <family val="2"/>
        <scheme val="minor"/>
      </font>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auto="1"/>
        <name val="Calibri"/>
        <family val="2"/>
        <scheme val="minor"/>
      </font>
      <numFmt numFmtId="164" formatCode="&quot;$&quot;#,##0"/>
      <border diagonalUp="0" diagonalDown="0" outline="0">
        <left style="thin">
          <color indexed="64"/>
        </left>
        <right style="thin">
          <color indexed="64"/>
        </right>
        <top style="thin">
          <color indexed="64"/>
        </top>
        <bottom/>
      </border>
    </dxf>
    <dxf>
      <font>
        <b val="0"/>
        <i val="0"/>
        <strike val="0"/>
        <condense val="0"/>
        <extend val="0"/>
        <outline val="0"/>
        <shadow val="0"/>
        <u val="none"/>
        <vertAlign val="baseline"/>
        <sz val="11"/>
        <color auto="1"/>
        <name val="Calibri"/>
        <family val="2"/>
        <scheme val="minor"/>
      </font>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auto="1"/>
        <name val="Calibri"/>
        <family val="2"/>
        <scheme val="minor"/>
      </font>
      <numFmt numFmtId="164" formatCode="&quot;$&quot;#,##0"/>
      <border diagonalUp="0" diagonalDown="0" outline="0">
        <left style="thin">
          <color indexed="64"/>
        </left>
        <right style="thin">
          <color indexed="64"/>
        </right>
        <top style="thin">
          <color indexed="64"/>
        </top>
        <bottom/>
      </border>
    </dxf>
    <dxf>
      <font>
        <b val="0"/>
        <i val="0"/>
        <strike val="0"/>
        <condense val="0"/>
        <extend val="0"/>
        <outline val="0"/>
        <shadow val="0"/>
        <u val="none"/>
        <vertAlign val="baseline"/>
        <sz val="11"/>
        <color auto="1"/>
        <name val="Calibri"/>
        <family val="2"/>
        <scheme val="minor"/>
      </font>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auto="1"/>
        <name val="Calibri"/>
        <family val="2"/>
        <scheme val="minor"/>
      </font>
      <numFmt numFmtId="164" formatCode="&quot;$&quot;#,##0"/>
      <border diagonalUp="0" diagonalDown="0" outline="0">
        <left style="thin">
          <color indexed="64"/>
        </left>
        <right style="thin">
          <color indexed="64"/>
        </right>
        <top style="thin">
          <color indexed="64"/>
        </top>
        <bottom/>
      </border>
    </dxf>
    <dxf>
      <font>
        <b val="0"/>
        <i val="0"/>
        <strike val="0"/>
        <condense val="0"/>
        <extend val="0"/>
        <outline val="0"/>
        <shadow val="0"/>
        <u val="none"/>
        <vertAlign val="baseline"/>
        <sz val="11"/>
        <color auto="1"/>
        <name val="Calibri"/>
        <family val="2"/>
        <scheme val="minor"/>
      </font>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auto="1"/>
        <name val="Calibri"/>
        <family val="2"/>
        <scheme val="minor"/>
      </font>
      <numFmt numFmtId="164" formatCode="&quot;$&quot;#,##0"/>
      <border diagonalUp="0" diagonalDown="0" outline="0">
        <left style="thin">
          <color indexed="64"/>
        </left>
        <right style="thin">
          <color indexed="64"/>
        </right>
        <top style="thin">
          <color indexed="64"/>
        </top>
        <bottom/>
      </border>
    </dxf>
    <dxf>
      <font>
        <b val="0"/>
        <i val="0"/>
        <strike val="0"/>
        <condense val="0"/>
        <extend val="0"/>
        <outline val="0"/>
        <shadow val="0"/>
        <u val="none"/>
        <vertAlign val="baseline"/>
        <sz val="11"/>
        <color auto="1"/>
        <name val="Calibri"/>
        <family val="2"/>
        <scheme val="minor"/>
      </font>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auto="1"/>
        <name val="Calibri"/>
        <family val="2"/>
        <scheme val="minor"/>
      </font>
      <numFmt numFmtId="164" formatCode="&quot;$&quot;#,##0"/>
      <border diagonalUp="0" diagonalDown="0" outline="0">
        <left style="thin">
          <color indexed="64"/>
        </left>
        <right style="thin">
          <color indexed="64"/>
        </right>
        <top style="thin">
          <color indexed="64"/>
        </top>
        <bottom/>
      </border>
    </dxf>
    <dxf>
      <font>
        <b val="0"/>
        <i val="0"/>
        <strike val="0"/>
        <condense val="0"/>
        <extend val="0"/>
        <outline val="0"/>
        <shadow val="0"/>
        <u val="none"/>
        <vertAlign val="baseline"/>
        <sz val="11"/>
        <color auto="1"/>
        <name val="Calibri"/>
        <family val="2"/>
        <scheme val="minor"/>
      </font>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auto="1"/>
        <name val="Calibri"/>
        <family val="2"/>
        <scheme val="minor"/>
      </font>
      <numFmt numFmtId="164" formatCode="&quot;$&quot;#,##0"/>
      <border diagonalUp="0" diagonalDown="0" outline="0">
        <left style="thin">
          <color indexed="64"/>
        </left>
        <right style="thin">
          <color indexed="64"/>
        </right>
        <top style="thin">
          <color indexed="64"/>
        </top>
        <bottom/>
      </border>
    </dxf>
    <dxf>
      <font>
        <b val="0"/>
        <i val="0"/>
        <strike val="0"/>
        <condense val="0"/>
        <extend val="0"/>
        <outline val="0"/>
        <shadow val="0"/>
        <u val="none"/>
        <vertAlign val="baseline"/>
        <sz val="11"/>
        <color auto="1"/>
        <name val="Calibri"/>
        <family val="2"/>
        <scheme val="minor"/>
      </font>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auto="1"/>
        <name val="Calibri"/>
        <family val="2"/>
        <scheme val="minor"/>
      </font>
      <numFmt numFmtId="164" formatCode="&quot;$&quot;#,##0"/>
      <border diagonalUp="0" diagonalDown="0" outline="0">
        <left style="thin">
          <color indexed="64"/>
        </left>
        <right style="thin">
          <color indexed="64"/>
        </right>
        <top style="thin">
          <color indexed="64"/>
        </top>
        <bottom/>
      </border>
    </dxf>
    <dxf>
      <font>
        <b val="0"/>
        <i val="0"/>
        <strike val="0"/>
        <condense val="0"/>
        <extend val="0"/>
        <outline val="0"/>
        <shadow val="0"/>
        <u val="none"/>
        <vertAlign val="baseline"/>
        <sz val="11"/>
        <color auto="1"/>
        <name val="Calibri"/>
        <family val="2"/>
        <scheme val="minor"/>
      </font>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auto="1"/>
        <name val="Calibri"/>
        <family val="2"/>
        <scheme val="minor"/>
      </font>
      <numFmt numFmtId="164" formatCode="&quot;$&quot;#,##0"/>
      <border diagonalUp="0" diagonalDown="0" outline="0">
        <left style="thin">
          <color indexed="64"/>
        </left>
        <right style="thin">
          <color indexed="64"/>
        </right>
        <top style="thin">
          <color indexed="64"/>
        </top>
        <bottom/>
      </border>
    </dxf>
    <dxf>
      <font>
        <b val="0"/>
        <i val="0"/>
        <strike val="0"/>
        <condense val="0"/>
        <extend val="0"/>
        <outline val="0"/>
        <shadow val="0"/>
        <u val="none"/>
        <vertAlign val="baseline"/>
        <sz val="11"/>
        <color auto="1"/>
        <name val="Calibri"/>
        <family val="2"/>
        <scheme val="minor"/>
      </font>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auto="1"/>
        <name val="Calibri"/>
        <family val="2"/>
        <scheme val="minor"/>
      </font>
      <numFmt numFmtId="164" formatCode="&quot;$&quot;#,##0"/>
      <border diagonalUp="0" diagonalDown="0" outline="0">
        <left style="thin">
          <color indexed="64"/>
        </left>
        <right style="thin">
          <color indexed="64"/>
        </right>
        <top style="thin">
          <color indexed="64"/>
        </top>
        <bottom/>
      </border>
    </dxf>
    <dxf>
      <font>
        <b val="0"/>
        <i val="0"/>
        <strike val="0"/>
        <condense val="0"/>
        <extend val="0"/>
        <outline val="0"/>
        <shadow val="0"/>
        <u val="none"/>
        <vertAlign val="baseline"/>
        <sz val="11"/>
        <color auto="1"/>
        <name val="Calibri"/>
        <family val="2"/>
        <scheme val="minor"/>
      </font>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auto="1"/>
        <name val="Calibri"/>
        <family val="2"/>
        <scheme val="minor"/>
      </font>
      <numFmt numFmtId="164" formatCode="&quot;$&quot;#,##0"/>
      <border diagonalUp="0" diagonalDown="0" outline="0">
        <left style="thin">
          <color indexed="64"/>
        </left>
        <right style="thin">
          <color indexed="64"/>
        </right>
        <top style="thin">
          <color indexed="64"/>
        </top>
        <bottom/>
      </border>
    </dxf>
    <dxf>
      <font>
        <b val="0"/>
        <i val="0"/>
        <strike val="0"/>
        <condense val="0"/>
        <extend val="0"/>
        <outline val="0"/>
        <shadow val="0"/>
        <u val="none"/>
        <vertAlign val="baseline"/>
        <sz val="11"/>
        <color auto="1"/>
        <name val="Calibri"/>
        <family val="2"/>
        <scheme val="minor"/>
      </font>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auto="1"/>
        <name val="Calibri"/>
        <family val="2"/>
        <scheme val="minor"/>
      </font>
      <numFmt numFmtId="164" formatCode="&quot;$&quot;#,##0"/>
      <border diagonalUp="0" diagonalDown="0" outline="0">
        <left style="thin">
          <color indexed="64"/>
        </left>
        <right style="thin">
          <color indexed="64"/>
        </right>
        <top style="thin">
          <color indexed="64"/>
        </top>
        <bottom/>
      </border>
    </dxf>
    <dxf>
      <font>
        <b val="0"/>
        <i val="0"/>
        <strike val="0"/>
        <condense val="0"/>
        <extend val="0"/>
        <outline val="0"/>
        <shadow val="0"/>
        <u val="none"/>
        <vertAlign val="baseline"/>
        <sz val="11"/>
        <color auto="1"/>
        <name val="Calibri"/>
        <family val="2"/>
        <scheme val="minor"/>
      </font>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auto="1"/>
        <name val="Calibri"/>
        <family val="2"/>
        <scheme val="minor"/>
      </font>
      <numFmt numFmtId="164" formatCode="&quot;$&quot;#,##0"/>
      <border diagonalUp="0" diagonalDown="0" outline="0">
        <left style="thin">
          <color indexed="64"/>
        </left>
        <right style="thin">
          <color indexed="64"/>
        </right>
        <top style="thin">
          <color indexed="64"/>
        </top>
        <bottom/>
      </border>
    </dxf>
    <dxf>
      <font>
        <b val="0"/>
        <i val="0"/>
        <strike val="0"/>
        <condense val="0"/>
        <extend val="0"/>
        <outline val="0"/>
        <shadow val="0"/>
        <u val="none"/>
        <vertAlign val="baseline"/>
        <sz val="11"/>
        <color auto="1"/>
        <name val="Calibri"/>
        <family val="2"/>
        <scheme val="minor"/>
      </font>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auto="1"/>
        <name val="Calibri"/>
        <family val="2"/>
        <scheme val="minor"/>
      </font>
      <numFmt numFmtId="164" formatCode="&quot;$&quot;#,##0"/>
      <border diagonalUp="0" diagonalDown="0" outline="0">
        <left style="thin">
          <color indexed="64"/>
        </left>
        <right style="thin">
          <color indexed="64"/>
        </right>
        <top style="thin">
          <color indexed="64"/>
        </top>
        <bottom/>
      </border>
    </dxf>
    <dxf>
      <font>
        <b val="0"/>
        <i val="0"/>
        <strike val="0"/>
        <condense val="0"/>
        <extend val="0"/>
        <outline val="0"/>
        <shadow val="0"/>
        <u val="none"/>
        <vertAlign val="baseline"/>
        <sz val="11"/>
        <color auto="1"/>
        <name val="Calibri"/>
        <family val="2"/>
        <scheme val="minor"/>
      </font>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auto="1"/>
        <name val="Calibri"/>
        <family val="2"/>
        <scheme val="minor"/>
      </font>
      <numFmt numFmtId="164" formatCode="&quot;$&quot;#,##0"/>
      <border diagonalUp="0" diagonalDown="0" outline="0">
        <left style="thin">
          <color indexed="64"/>
        </left>
        <right style="thin">
          <color indexed="64"/>
        </right>
        <top style="thin">
          <color indexed="64"/>
        </top>
        <bottom/>
      </border>
    </dxf>
    <dxf>
      <font>
        <b val="0"/>
        <i val="0"/>
        <strike val="0"/>
        <condense val="0"/>
        <extend val="0"/>
        <outline val="0"/>
        <shadow val="0"/>
        <u val="none"/>
        <vertAlign val="baseline"/>
        <sz val="11"/>
        <color auto="1"/>
        <name val="Calibri"/>
        <family val="2"/>
        <scheme val="minor"/>
      </font>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auto="1"/>
        <name val="Calibri"/>
        <family val="2"/>
        <scheme val="minor"/>
      </font>
      <numFmt numFmtId="164" formatCode="&quot;$&quot;#,##0"/>
      <border diagonalUp="0" diagonalDown="0" outline="0">
        <left style="thin">
          <color indexed="64"/>
        </left>
        <right style="thin">
          <color indexed="64"/>
        </right>
        <top style="thin">
          <color indexed="64"/>
        </top>
        <bottom/>
      </border>
    </dxf>
    <dxf>
      <font>
        <b val="0"/>
        <i val="0"/>
        <strike val="0"/>
        <condense val="0"/>
        <extend val="0"/>
        <outline val="0"/>
        <shadow val="0"/>
        <u val="none"/>
        <vertAlign val="baseline"/>
        <sz val="11"/>
        <color auto="1"/>
        <name val="Calibri"/>
        <family val="2"/>
        <scheme val="minor"/>
      </font>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auto="1"/>
        <name val="Calibri"/>
        <family val="2"/>
        <scheme val="minor"/>
      </font>
      <numFmt numFmtId="164" formatCode="&quot;$&quot;#,##0"/>
      <border diagonalUp="0" diagonalDown="0" outline="0">
        <left style="thin">
          <color indexed="64"/>
        </left>
        <right style="thin">
          <color indexed="64"/>
        </right>
        <top style="thin">
          <color indexed="64"/>
        </top>
        <bottom/>
      </border>
    </dxf>
    <dxf>
      <font>
        <b val="0"/>
        <i val="0"/>
        <strike val="0"/>
        <condense val="0"/>
        <extend val="0"/>
        <outline val="0"/>
        <shadow val="0"/>
        <u val="none"/>
        <vertAlign val="baseline"/>
        <sz val="11"/>
        <color auto="1"/>
        <name val="Calibri"/>
        <family val="2"/>
        <scheme val="minor"/>
      </font>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auto="1"/>
        <name val="Calibri"/>
        <family val="2"/>
        <scheme val="minor"/>
      </font>
      <numFmt numFmtId="164" formatCode="&quot;$&quot;#,##0"/>
      <border diagonalUp="0" diagonalDown="0" outline="0">
        <left style="thin">
          <color indexed="64"/>
        </left>
        <right style="thin">
          <color indexed="64"/>
        </right>
        <top style="thin">
          <color indexed="64"/>
        </top>
        <bottom/>
      </border>
    </dxf>
    <dxf>
      <font>
        <b val="0"/>
        <i val="0"/>
        <strike val="0"/>
        <condense val="0"/>
        <extend val="0"/>
        <outline val="0"/>
        <shadow val="0"/>
        <u val="none"/>
        <vertAlign val="baseline"/>
        <sz val="11"/>
        <color auto="1"/>
        <name val="Calibri"/>
        <family val="2"/>
        <scheme val="minor"/>
      </font>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auto="1"/>
        <name val="Calibri"/>
        <family val="2"/>
        <scheme val="minor"/>
      </font>
      <numFmt numFmtId="164" formatCode="&quot;$&quot;#,##0"/>
      <border diagonalUp="0" diagonalDown="0" outline="0">
        <left style="thin">
          <color indexed="64"/>
        </left>
        <right style="thin">
          <color indexed="64"/>
        </right>
        <top style="thin">
          <color indexed="64"/>
        </top>
        <bottom/>
      </border>
    </dxf>
    <dxf>
      <font>
        <b val="0"/>
        <i val="0"/>
        <strike val="0"/>
        <condense val="0"/>
        <extend val="0"/>
        <outline val="0"/>
        <shadow val="0"/>
        <u val="none"/>
        <vertAlign val="baseline"/>
        <sz val="11"/>
        <color auto="1"/>
        <name val="Calibri"/>
        <family val="2"/>
        <scheme val="minor"/>
      </font>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auto="1"/>
        <name val="Calibri"/>
        <family val="2"/>
        <scheme val="minor"/>
      </font>
      <numFmt numFmtId="164" formatCode="&quot;$&quot;#,##0"/>
      <border diagonalUp="0" diagonalDown="0" outline="0">
        <left style="thin">
          <color indexed="64"/>
        </left>
        <right style="thin">
          <color indexed="64"/>
        </right>
        <top style="thin">
          <color indexed="64"/>
        </top>
        <bottom/>
      </border>
    </dxf>
    <dxf>
      <font>
        <b val="0"/>
        <i val="0"/>
        <strike val="0"/>
        <condense val="0"/>
        <extend val="0"/>
        <outline val="0"/>
        <shadow val="0"/>
        <u val="none"/>
        <vertAlign val="baseline"/>
        <sz val="11"/>
        <color auto="1"/>
        <name val="Calibri"/>
        <family val="2"/>
        <scheme val="minor"/>
      </font>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auto="1"/>
        <name val="Calibri"/>
        <family val="2"/>
        <scheme val="minor"/>
      </font>
      <numFmt numFmtId="164" formatCode="&quot;$&quot;#,##0"/>
      <border diagonalUp="0" diagonalDown="0" outline="0">
        <left style="thin">
          <color indexed="64"/>
        </left>
        <right style="thin">
          <color indexed="64"/>
        </right>
        <top style="thin">
          <color indexed="64"/>
        </top>
        <bottom/>
      </border>
    </dxf>
    <dxf>
      <font>
        <b val="0"/>
        <i val="0"/>
        <strike val="0"/>
        <condense val="0"/>
        <extend val="0"/>
        <outline val="0"/>
        <shadow val="0"/>
        <u val="none"/>
        <vertAlign val="baseline"/>
        <sz val="11"/>
        <color auto="1"/>
        <name val="Calibri"/>
        <family val="2"/>
        <scheme val="minor"/>
      </font>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auto="1"/>
        <name val="Calibri"/>
        <family val="2"/>
        <scheme val="minor"/>
      </font>
      <border diagonalUp="0" diagonalDown="0" outline="0">
        <left style="thin">
          <color indexed="64"/>
        </left>
        <right style="thin">
          <color indexed="64"/>
        </right>
        <top style="thin">
          <color indexed="64"/>
        </top>
        <bottom/>
      </border>
    </dxf>
    <dxf>
      <font>
        <b val="0"/>
        <i val="0"/>
        <strike val="0"/>
        <condense val="0"/>
        <extend val="0"/>
        <outline val="0"/>
        <shadow val="0"/>
        <u val="none"/>
        <vertAlign val="baseline"/>
        <sz val="11"/>
        <color auto="1"/>
        <name val="Calibri"/>
        <family val="2"/>
        <scheme val="minor"/>
      </font>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auto="1"/>
        <name val="Calibri"/>
        <family val="2"/>
        <scheme val="minor"/>
      </font>
      <border diagonalUp="0" diagonalDown="0" outline="0">
        <left style="thin">
          <color indexed="64"/>
        </left>
        <right style="thin">
          <color indexed="64"/>
        </right>
        <top style="thin">
          <color indexed="64"/>
        </top>
        <bottom/>
      </border>
    </dxf>
    <dxf>
      <font>
        <b val="0"/>
        <i val="0"/>
        <strike val="0"/>
        <condense val="0"/>
        <extend val="0"/>
        <outline val="0"/>
        <shadow val="0"/>
        <u val="none"/>
        <vertAlign val="baseline"/>
        <sz val="11"/>
        <color auto="1"/>
        <name val="Calibri"/>
        <family val="2"/>
        <scheme val="minor"/>
      </font>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auto="1"/>
        <name val="Calibri"/>
        <family val="2"/>
        <scheme val="minor"/>
      </font>
      <border diagonalUp="0" diagonalDown="0" outline="0">
        <left style="thin">
          <color indexed="64"/>
        </left>
        <right style="thin">
          <color indexed="64"/>
        </right>
        <top style="thin">
          <color indexed="64"/>
        </top>
        <bottom/>
      </border>
    </dxf>
    <dxf>
      <font>
        <b val="0"/>
        <i val="0"/>
        <strike val="0"/>
        <condense val="0"/>
        <extend val="0"/>
        <outline val="0"/>
        <shadow val="0"/>
        <u val="none"/>
        <vertAlign val="baseline"/>
        <sz val="11"/>
        <color auto="1"/>
        <name val="Calibri"/>
        <family val="2"/>
        <scheme val="minor"/>
      </font>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auto="1"/>
        <name val="Calibri"/>
        <family val="2"/>
        <scheme val="minor"/>
      </font>
      <border diagonalUp="0" diagonalDown="0" outline="0">
        <left style="thin">
          <color indexed="64"/>
        </left>
        <right style="thin">
          <color indexed="64"/>
        </right>
        <top style="thin">
          <color indexed="64"/>
        </top>
        <bottom/>
      </border>
    </dxf>
    <dxf>
      <font>
        <b val="0"/>
        <i val="0"/>
        <strike val="0"/>
        <condense val="0"/>
        <extend val="0"/>
        <outline val="0"/>
        <shadow val="0"/>
        <u val="none"/>
        <vertAlign val="baseline"/>
        <sz val="11"/>
        <color auto="1"/>
        <name val="Calibri"/>
        <family val="2"/>
        <scheme val="minor"/>
      </font>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auto="1"/>
        <name val="Calibri"/>
        <family val="2"/>
        <scheme val="minor"/>
      </font>
      <border diagonalUp="0" diagonalDown="0" outline="0">
        <left style="thin">
          <color indexed="64"/>
        </left>
        <right style="thin">
          <color indexed="64"/>
        </right>
        <top style="thin">
          <color indexed="64"/>
        </top>
        <bottom/>
      </border>
    </dxf>
    <dxf>
      <font>
        <b val="0"/>
        <i val="0"/>
        <strike val="0"/>
        <condense val="0"/>
        <extend val="0"/>
        <outline val="0"/>
        <shadow val="0"/>
        <u val="none"/>
        <vertAlign val="baseline"/>
        <sz val="11"/>
        <color auto="1"/>
        <name val="Calibri"/>
        <family val="2"/>
        <scheme val="minor"/>
      </font>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auto="1"/>
        <name val="Calibri"/>
        <family val="2"/>
        <scheme val="minor"/>
      </font>
      <border diagonalUp="0" diagonalDown="0" outline="0">
        <left style="thin">
          <color indexed="64"/>
        </left>
        <right style="thin">
          <color indexed="64"/>
        </right>
        <top style="thin">
          <color indexed="64"/>
        </top>
        <bottom/>
      </border>
    </dxf>
    <dxf>
      <font>
        <b val="0"/>
        <i val="0"/>
        <strike val="0"/>
        <condense val="0"/>
        <extend val="0"/>
        <outline val="0"/>
        <shadow val="0"/>
        <u val="none"/>
        <vertAlign val="baseline"/>
        <sz val="11"/>
        <color auto="1"/>
        <name val="Calibri"/>
        <family val="2"/>
        <scheme val="minor"/>
      </font>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auto="1"/>
        <name val="Calibri"/>
        <family val="2"/>
        <scheme val="minor"/>
      </font>
      <border diagonalUp="0" diagonalDown="0" outline="0">
        <left style="thin">
          <color indexed="64"/>
        </left>
        <right style="thin">
          <color indexed="64"/>
        </right>
        <top style="thin">
          <color indexed="64"/>
        </top>
        <bottom/>
      </border>
    </dxf>
    <dxf>
      <font>
        <b val="0"/>
        <i val="0"/>
        <strike val="0"/>
        <condense val="0"/>
        <extend val="0"/>
        <outline val="0"/>
        <shadow val="0"/>
        <u val="none"/>
        <vertAlign val="baseline"/>
        <sz val="11"/>
        <color auto="1"/>
        <name val="Calibri"/>
        <family val="2"/>
        <scheme val="minor"/>
      </font>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auto="1"/>
        <name val="Calibri"/>
        <family val="2"/>
        <scheme val="minor"/>
      </font>
      <border diagonalUp="0" diagonalDown="0" outline="0">
        <left style="thin">
          <color indexed="64"/>
        </left>
        <right style="thin">
          <color indexed="64"/>
        </right>
        <top style="thin">
          <color indexed="64"/>
        </top>
        <bottom/>
      </border>
    </dxf>
    <dxf>
      <font>
        <b val="0"/>
        <i val="0"/>
        <strike val="0"/>
        <condense val="0"/>
        <extend val="0"/>
        <outline val="0"/>
        <shadow val="0"/>
        <u val="none"/>
        <vertAlign val="baseline"/>
        <sz val="11"/>
        <color auto="1"/>
        <name val="Calibri"/>
        <family val="2"/>
        <scheme val="minor"/>
      </font>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auto="1"/>
        <name val="Calibri"/>
        <family val="2"/>
        <scheme val="minor"/>
      </font>
      <border diagonalUp="0" diagonalDown="0" outline="0">
        <left style="thin">
          <color indexed="64"/>
        </left>
        <right style="thin">
          <color indexed="64"/>
        </right>
        <top style="thin">
          <color indexed="64"/>
        </top>
        <bottom/>
      </border>
    </dxf>
    <dxf>
      <font>
        <b val="0"/>
        <i val="0"/>
        <strike val="0"/>
        <condense val="0"/>
        <extend val="0"/>
        <outline val="0"/>
        <shadow val="0"/>
        <u val="none"/>
        <vertAlign val="baseline"/>
        <sz val="11"/>
        <color auto="1"/>
        <name val="Calibri"/>
        <family val="2"/>
        <scheme val="minor"/>
      </font>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auto="1"/>
        <name val="Calibri"/>
        <family val="2"/>
        <scheme val="minor"/>
      </font>
      <border diagonalUp="0" diagonalDown="0" outline="0">
        <left style="thin">
          <color indexed="64"/>
        </left>
        <right style="thin">
          <color indexed="64"/>
        </right>
        <top style="thin">
          <color indexed="64"/>
        </top>
        <bottom/>
      </border>
    </dxf>
    <dxf>
      <font>
        <b val="0"/>
        <i val="0"/>
        <strike val="0"/>
        <condense val="0"/>
        <extend val="0"/>
        <outline val="0"/>
        <shadow val="0"/>
        <u val="none"/>
        <vertAlign val="baseline"/>
        <sz val="11"/>
        <color auto="1"/>
        <name val="Calibri"/>
        <family val="2"/>
        <scheme val="minor"/>
      </font>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color auto="1"/>
      </font>
      <border diagonalUp="0" diagonalDown="0" outline="0">
        <left/>
        <right/>
        <top style="thin">
          <color indexed="64"/>
        </top>
        <bottom/>
      </border>
    </dxf>
    <dxf>
      <font>
        <strike val="0"/>
        <outline val="0"/>
        <shadow val="0"/>
        <u val="none"/>
        <vertAlign val="baseline"/>
        <color auto="1"/>
      </font>
    </dxf>
    <dxf>
      <border outline="0">
        <top style="thin">
          <color indexed="64"/>
        </top>
      </border>
    </dxf>
    <dxf>
      <font>
        <strike val="0"/>
        <outline val="0"/>
        <shadow val="0"/>
        <u val="none"/>
        <vertAlign val="baseline"/>
        <color auto="1"/>
      </font>
    </dxf>
    <dxf>
      <border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auto="1"/>
        <name val="Calibri"/>
        <family val="2"/>
        <scheme val="minor"/>
      </font>
    </dxf>
    <dxf>
      <border outline="0">
        <bottom style="thin">
          <color indexed="64"/>
        </bottom>
      </border>
    </dxf>
    <dxf>
      <font>
        <b/>
        <i val="0"/>
        <strike val="0"/>
        <condense val="0"/>
        <extend val="0"/>
        <outline val="0"/>
        <shadow val="0"/>
        <u val="none"/>
        <vertAlign val="baseline"/>
        <sz val="11"/>
        <color auto="1"/>
        <name val="Calibri"/>
        <family val="2"/>
        <scheme val="minor"/>
      </font>
      <fill>
        <patternFill patternType="solid">
          <fgColor rgb="FFE5B8B7"/>
          <bgColor rgb="FFE5B8B7"/>
        </patternFill>
      </fill>
      <alignment horizontal="general" vertical="center" textRotation="0" wrapText="1" indent="0" justifyLastLine="0" shrinkToFit="0" readingOrder="0"/>
      <border diagonalUp="0" diagonalDown="0" outline="0">
        <left style="thin">
          <color indexed="64"/>
        </left>
        <right style="thin">
          <color indexed="64"/>
        </right>
        <top/>
        <bottom/>
      </border>
    </dxf>
    <dxf>
      <font>
        <b val="0"/>
        <i val="0"/>
        <strike val="0"/>
        <condense val="0"/>
        <extend val="0"/>
        <outline val="0"/>
        <shadow val="0"/>
        <u val="none"/>
        <vertAlign val="baseline"/>
        <sz val="11"/>
        <color auto="1"/>
        <name val="Calibri"/>
        <family val="2"/>
        <scheme val="minor"/>
      </font>
    </dxf>
    <dxf>
      <font>
        <b val="0"/>
        <i val="0"/>
        <strike val="0"/>
        <condense val="0"/>
        <extend val="0"/>
        <outline val="0"/>
        <shadow val="0"/>
        <u val="none"/>
        <vertAlign val="baseline"/>
        <sz val="11"/>
        <color auto="1"/>
        <name val="Calibri"/>
        <family val="2"/>
        <scheme val="minor"/>
      </font>
    </dxf>
    <dxf>
      <font>
        <b val="0"/>
        <i val="0"/>
        <strike val="0"/>
        <condense val="0"/>
        <extend val="0"/>
        <outline val="0"/>
        <shadow val="0"/>
        <u val="none"/>
        <vertAlign val="baseline"/>
        <sz val="11"/>
        <color auto="1"/>
        <name val="Calibri"/>
        <family val="2"/>
        <scheme val="minor"/>
      </font>
      <numFmt numFmtId="32" formatCode="_(&quot;$&quot;* #,##0_);_(&quot;$&quot;* \(#,##0\);_(&quot;$&quot;* &quot;-&quot;_);_(@_)"/>
    </dxf>
    <dxf>
      <font>
        <b val="0"/>
        <i val="0"/>
        <strike val="0"/>
        <condense val="0"/>
        <extend val="0"/>
        <outline val="0"/>
        <shadow val="0"/>
        <u val="none"/>
        <vertAlign val="baseline"/>
        <sz val="11"/>
        <color auto="1"/>
        <name val="Calibri"/>
        <family val="2"/>
        <scheme val="minor"/>
      </font>
      <numFmt numFmtId="164" formatCode="&quot;$&quot;#,##0"/>
      <fill>
        <patternFill patternType="solid">
          <fgColor indexed="64"/>
          <bgColor theme="3" tint="0.59999389629810485"/>
        </patternFill>
      </fill>
    </dxf>
    <dxf>
      <font>
        <b val="0"/>
        <i val="0"/>
        <strike val="0"/>
        <condense val="0"/>
        <extend val="0"/>
        <outline val="0"/>
        <shadow val="0"/>
        <u val="none"/>
        <vertAlign val="baseline"/>
        <sz val="11"/>
        <color auto="1"/>
        <name val="Calibri"/>
        <family val="2"/>
        <scheme val="minor"/>
      </font>
      <numFmt numFmtId="32" formatCode="_(&quot;$&quot;* #,##0_);_(&quot;$&quot;* \(#,##0\);_(&quot;$&quot;* &quot;-&quot;_);_(@_)"/>
    </dxf>
    <dxf>
      <font>
        <b val="0"/>
        <i val="0"/>
        <strike val="0"/>
        <condense val="0"/>
        <extend val="0"/>
        <outline val="0"/>
        <shadow val="0"/>
        <u val="none"/>
        <vertAlign val="baseline"/>
        <sz val="11"/>
        <color auto="1"/>
        <name val="Calibri"/>
        <family val="2"/>
        <scheme val="minor"/>
      </font>
      <numFmt numFmtId="164" formatCode="&quot;$&quot;#,##0"/>
    </dxf>
    <dxf>
      <font>
        <b val="0"/>
        <i val="0"/>
        <strike val="0"/>
        <condense val="0"/>
        <extend val="0"/>
        <outline val="0"/>
        <shadow val="0"/>
        <u val="none"/>
        <vertAlign val="baseline"/>
        <sz val="11"/>
        <color auto="1"/>
        <name val="Calibri"/>
        <family val="2"/>
        <scheme val="minor"/>
      </font>
      <numFmt numFmtId="32" formatCode="_(&quot;$&quot;* #,##0_);_(&quot;$&quot;* \(#,##0\);_(&quot;$&quot;* &quot;-&quot;_);_(@_)"/>
    </dxf>
    <dxf>
      <font>
        <b val="0"/>
        <i val="0"/>
        <strike val="0"/>
        <condense val="0"/>
        <extend val="0"/>
        <outline val="0"/>
        <shadow val="0"/>
        <u val="none"/>
        <vertAlign val="baseline"/>
        <sz val="11"/>
        <color auto="1"/>
        <name val="Calibri"/>
        <family val="2"/>
        <scheme val="minor"/>
      </font>
      <numFmt numFmtId="164" formatCode="&quot;$&quot;#,##0"/>
    </dxf>
    <dxf>
      <font>
        <b val="0"/>
        <i val="0"/>
        <strike val="0"/>
        <condense val="0"/>
        <extend val="0"/>
        <outline val="0"/>
        <shadow val="0"/>
        <u val="none"/>
        <vertAlign val="baseline"/>
        <sz val="11"/>
        <color auto="1"/>
        <name val="Calibri"/>
        <family val="2"/>
        <scheme val="minor"/>
      </font>
      <numFmt numFmtId="32" formatCode="_(&quot;$&quot;* #,##0_);_(&quot;$&quot;* \(#,##0\);_(&quot;$&quot;* &quot;-&quot;_);_(@_)"/>
    </dxf>
    <dxf>
      <font>
        <b val="0"/>
        <i val="0"/>
        <strike val="0"/>
        <condense val="0"/>
        <extend val="0"/>
        <outline val="0"/>
        <shadow val="0"/>
        <u val="none"/>
        <vertAlign val="baseline"/>
        <sz val="11"/>
        <color auto="1"/>
        <name val="Calibri"/>
        <family val="2"/>
        <scheme val="minor"/>
      </font>
      <numFmt numFmtId="164" formatCode="&quot;$&quot;#,##0"/>
    </dxf>
    <dxf>
      <font>
        <b val="0"/>
        <i val="0"/>
        <strike val="0"/>
        <condense val="0"/>
        <extend val="0"/>
        <outline val="0"/>
        <shadow val="0"/>
        <u val="none"/>
        <vertAlign val="baseline"/>
        <sz val="11"/>
        <color auto="1"/>
        <name val="Calibri"/>
        <family val="2"/>
        <scheme val="minor"/>
      </font>
      <numFmt numFmtId="32" formatCode="_(&quot;$&quot;* #,##0_);_(&quot;$&quot;* \(#,##0\);_(&quot;$&quot;* &quot;-&quot;_);_(@_)"/>
    </dxf>
    <dxf>
      <font>
        <b val="0"/>
        <i val="0"/>
        <strike val="0"/>
        <condense val="0"/>
        <extend val="0"/>
        <outline val="0"/>
        <shadow val="0"/>
        <u val="none"/>
        <vertAlign val="baseline"/>
        <sz val="11"/>
        <color auto="1"/>
        <name val="Calibri"/>
        <family val="2"/>
        <scheme val="minor"/>
      </font>
      <numFmt numFmtId="164" formatCode="&quot;$&quot;#,##0"/>
    </dxf>
    <dxf>
      <font>
        <b val="0"/>
        <i val="0"/>
        <strike val="0"/>
        <condense val="0"/>
        <extend val="0"/>
        <outline val="0"/>
        <shadow val="0"/>
        <u val="none"/>
        <vertAlign val="baseline"/>
        <sz val="11"/>
        <color auto="1"/>
        <name val="Calibri"/>
        <family val="2"/>
        <scheme val="minor"/>
      </font>
      <numFmt numFmtId="32" formatCode="_(&quot;$&quot;* #,##0_);_(&quot;$&quot;* \(#,##0\);_(&quot;$&quot;* &quot;-&quot;_);_(@_)"/>
    </dxf>
    <dxf>
      <font>
        <b val="0"/>
        <i val="0"/>
        <strike val="0"/>
        <condense val="0"/>
        <extend val="0"/>
        <outline val="0"/>
        <shadow val="0"/>
        <u val="none"/>
        <vertAlign val="baseline"/>
        <sz val="11"/>
        <color auto="1"/>
        <name val="Calibri"/>
        <family val="2"/>
        <scheme val="minor"/>
      </font>
      <numFmt numFmtId="164" formatCode="&quot;$&quot;#,##0"/>
    </dxf>
    <dxf>
      <font>
        <b val="0"/>
        <i val="0"/>
        <strike val="0"/>
        <condense val="0"/>
        <extend val="0"/>
        <outline val="0"/>
        <shadow val="0"/>
        <u val="none"/>
        <vertAlign val="baseline"/>
        <sz val="11"/>
        <color auto="1"/>
        <name val="Calibri"/>
        <family val="2"/>
        <scheme val="minor"/>
      </font>
      <numFmt numFmtId="32" formatCode="_(&quot;$&quot;* #,##0_);_(&quot;$&quot;* \(#,##0\);_(&quot;$&quot;* &quot;-&quot;_);_(@_)"/>
    </dxf>
    <dxf>
      <font>
        <strike val="0"/>
        <outline val="0"/>
        <shadow val="0"/>
        <u val="none"/>
        <vertAlign val="baseline"/>
        <color auto="1"/>
      </font>
    </dxf>
    <dxf>
      <font>
        <b val="0"/>
        <i val="0"/>
        <strike val="0"/>
        <condense val="0"/>
        <extend val="0"/>
        <outline val="0"/>
        <shadow val="0"/>
        <u val="none"/>
        <vertAlign val="baseline"/>
        <sz val="11"/>
        <color auto="1"/>
        <name val="Calibri"/>
        <family val="2"/>
        <scheme val="minor"/>
      </font>
      <numFmt numFmtId="32" formatCode="_(&quot;$&quot;* #,##0_);_(&quot;$&quot;* \(#,##0\);_(&quot;$&quot;* &quot;-&quot;_);_(@_)"/>
    </dxf>
    <dxf>
      <font>
        <b val="0"/>
        <i val="0"/>
        <strike val="0"/>
        <condense val="0"/>
        <extend val="0"/>
        <outline val="0"/>
        <shadow val="0"/>
        <u val="none"/>
        <vertAlign val="baseline"/>
        <sz val="11"/>
        <color auto="1"/>
        <name val="Calibri"/>
        <family val="2"/>
        <scheme val="minor"/>
      </font>
      <numFmt numFmtId="164" formatCode="&quot;$&quot;#,##0"/>
    </dxf>
    <dxf>
      <font>
        <b val="0"/>
        <i val="0"/>
        <strike val="0"/>
        <condense val="0"/>
        <extend val="0"/>
        <outline val="0"/>
        <shadow val="0"/>
        <u val="none"/>
        <vertAlign val="baseline"/>
        <sz val="11"/>
        <color auto="1"/>
        <name val="Calibri"/>
        <family val="2"/>
        <scheme val="minor"/>
      </font>
      <numFmt numFmtId="32" formatCode="_(&quot;$&quot;* #,##0_);_(&quot;$&quot;* \(#,##0\);_(&quot;$&quot;* &quot;-&quot;_);_(@_)"/>
    </dxf>
    <dxf>
      <font>
        <b val="0"/>
        <i val="0"/>
        <strike val="0"/>
        <condense val="0"/>
        <extend val="0"/>
        <outline val="0"/>
        <shadow val="0"/>
        <u val="none"/>
        <vertAlign val="baseline"/>
        <sz val="11"/>
        <color auto="1"/>
        <name val="Calibri"/>
        <family val="2"/>
        <scheme val="minor"/>
      </font>
      <numFmt numFmtId="164" formatCode="&quot;$&quot;#,##0"/>
    </dxf>
    <dxf>
      <font>
        <b val="0"/>
        <i val="0"/>
        <strike val="0"/>
        <condense val="0"/>
        <extend val="0"/>
        <outline val="0"/>
        <shadow val="0"/>
        <u val="none"/>
        <vertAlign val="baseline"/>
        <sz val="11"/>
        <color auto="1"/>
        <name val="Calibri"/>
        <family val="2"/>
        <scheme val="minor"/>
      </font>
      <numFmt numFmtId="32" formatCode="_(&quot;$&quot;* #,##0_);_(&quot;$&quot;* \(#,##0\);_(&quot;$&quot;* &quot;-&quot;_);_(@_)"/>
    </dxf>
    <dxf>
      <font>
        <b val="0"/>
        <i val="0"/>
        <strike val="0"/>
        <condense val="0"/>
        <extend val="0"/>
        <outline val="0"/>
        <shadow val="0"/>
        <u val="none"/>
        <vertAlign val="baseline"/>
        <sz val="11"/>
        <color auto="1"/>
        <name val="Calibri"/>
        <family val="2"/>
        <scheme val="minor"/>
      </font>
      <numFmt numFmtId="164" formatCode="&quot;$&quot;#,##0"/>
    </dxf>
    <dxf>
      <font>
        <b val="0"/>
        <i val="0"/>
        <strike val="0"/>
        <condense val="0"/>
        <extend val="0"/>
        <outline val="0"/>
        <shadow val="0"/>
        <u val="none"/>
        <vertAlign val="baseline"/>
        <sz val="11"/>
        <color auto="1"/>
        <name val="Calibri"/>
        <family val="2"/>
        <scheme val="minor"/>
      </font>
      <numFmt numFmtId="32" formatCode="_(&quot;$&quot;* #,##0_);_(&quot;$&quot;* \(#,##0\);_(&quot;$&quot;* &quot;-&quot;_);_(@_)"/>
    </dxf>
    <dxf>
      <font>
        <b val="0"/>
        <i val="0"/>
        <strike val="0"/>
        <condense val="0"/>
        <extend val="0"/>
        <outline val="0"/>
        <shadow val="0"/>
        <u val="none"/>
        <vertAlign val="baseline"/>
        <sz val="11"/>
        <color auto="1"/>
        <name val="Calibri"/>
        <family val="2"/>
        <scheme val="minor"/>
      </font>
      <numFmt numFmtId="164" formatCode="&quot;$&quot;#,##0"/>
    </dxf>
    <dxf>
      <font>
        <b val="0"/>
        <i val="0"/>
        <strike val="0"/>
        <condense val="0"/>
        <extend val="0"/>
        <outline val="0"/>
        <shadow val="0"/>
        <u val="none"/>
        <vertAlign val="baseline"/>
        <sz val="11"/>
        <color auto="1"/>
        <name val="Calibri"/>
        <family val="2"/>
        <scheme val="minor"/>
      </font>
      <numFmt numFmtId="32" formatCode="_(&quot;$&quot;* #,##0_);_(&quot;$&quot;* \(#,##0\);_(&quot;$&quot;* &quot;-&quot;_);_(@_)"/>
    </dxf>
    <dxf>
      <font>
        <b val="0"/>
        <i val="0"/>
        <strike val="0"/>
        <condense val="0"/>
        <extend val="0"/>
        <outline val="0"/>
        <shadow val="0"/>
        <u val="none"/>
        <vertAlign val="baseline"/>
        <sz val="11"/>
        <color auto="1"/>
        <name val="Calibri"/>
        <family val="2"/>
        <scheme val="minor"/>
      </font>
      <numFmt numFmtId="164" formatCode="&quot;$&quot;#,##0"/>
    </dxf>
    <dxf>
      <font>
        <b val="0"/>
        <i val="0"/>
        <strike val="0"/>
        <condense val="0"/>
        <extend val="0"/>
        <outline val="0"/>
        <shadow val="0"/>
        <u val="none"/>
        <vertAlign val="baseline"/>
        <sz val="11"/>
        <color auto="1"/>
        <name val="Calibri"/>
        <family val="2"/>
        <scheme val="minor"/>
      </font>
      <numFmt numFmtId="32" formatCode="_(&quot;$&quot;* #,##0_);_(&quot;$&quot;* \(#,##0\);_(&quot;$&quot;* &quot;-&quot;_);_(@_)"/>
    </dxf>
    <dxf>
      <font>
        <b val="0"/>
        <i val="0"/>
        <strike val="0"/>
        <condense val="0"/>
        <extend val="0"/>
        <outline val="0"/>
        <shadow val="0"/>
        <u val="none"/>
        <vertAlign val="baseline"/>
        <sz val="11"/>
        <color auto="1"/>
        <name val="Calibri"/>
        <family val="2"/>
        <scheme val="minor"/>
      </font>
      <numFmt numFmtId="164" formatCode="&quot;$&quot;#,##0"/>
      <fill>
        <patternFill patternType="solid">
          <fgColor indexed="64"/>
          <bgColor theme="3" tint="0.59999389629810485"/>
        </patternFill>
      </fill>
    </dxf>
    <dxf>
      <font>
        <b val="0"/>
        <i val="0"/>
        <strike val="0"/>
        <condense val="0"/>
        <extend val="0"/>
        <outline val="0"/>
        <shadow val="0"/>
        <u val="none"/>
        <vertAlign val="baseline"/>
        <sz val="11"/>
        <color auto="1"/>
        <name val="Calibri"/>
        <family val="2"/>
        <scheme val="minor"/>
      </font>
      <numFmt numFmtId="32" formatCode="_(&quot;$&quot;* #,##0_);_(&quot;$&quot;* \(#,##0\);_(&quot;$&quot;* &quot;-&quot;_);_(@_)"/>
    </dxf>
    <dxf>
      <font>
        <b val="0"/>
        <i val="0"/>
        <strike val="0"/>
        <condense val="0"/>
        <extend val="0"/>
        <outline val="0"/>
        <shadow val="0"/>
        <u val="none"/>
        <vertAlign val="baseline"/>
        <sz val="11"/>
        <color auto="1"/>
        <name val="Calibri"/>
        <family val="2"/>
        <scheme val="minor"/>
      </font>
      <numFmt numFmtId="164" formatCode="&quot;$&quot;#,##0"/>
    </dxf>
    <dxf>
      <font>
        <b val="0"/>
        <i val="0"/>
        <strike val="0"/>
        <condense val="0"/>
        <extend val="0"/>
        <outline val="0"/>
        <shadow val="0"/>
        <u val="none"/>
        <vertAlign val="baseline"/>
        <sz val="11"/>
        <color auto="1"/>
        <name val="Calibri"/>
        <family val="2"/>
        <scheme val="minor"/>
      </font>
      <numFmt numFmtId="32" formatCode="_(&quot;$&quot;* #,##0_);_(&quot;$&quot;* \(#,##0\);_(&quot;$&quot;* &quot;-&quot;_);_(@_)"/>
    </dxf>
    <dxf>
      <font>
        <b val="0"/>
        <i val="0"/>
        <strike val="0"/>
        <condense val="0"/>
        <extend val="0"/>
        <outline val="0"/>
        <shadow val="0"/>
        <u val="none"/>
        <vertAlign val="baseline"/>
        <sz val="11"/>
        <color auto="1"/>
        <name val="Calibri"/>
        <family val="2"/>
        <scheme val="minor"/>
      </font>
      <numFmt numFmtId="164" formatCode="&quot;$&quot;#,##0"/>
    </dxf>
    <dxf>
      <font>
        <b val="0"/>
        <i val="0"/>
        <strike val="0"/>
        <condense val="0"/>
        <extend val="0"/>
        <outline val="0"/>
        <shadow val="0"/>
        <u val="none"/>
        <vertAlign val="baseline"/>
        <sz val="11"/>
        <color auto="1"/>
        <name val="Calibri"/>
        <family val="2"/>
        <scheme val="minor"/>
      </font>
      <numFmt numFmtId="32" formatCode="_(&quot;$&quot;* #,##0_);_(&quot;$&quot;* \(#,##0\);_(&quot;$&quot;* &quot;-&quot;_);_(@_)"/>
    </dxf>
    <dxf>
      <font>
        <b val="0"/>
        <i val="0"/>
        <strike val="0"/>
        <condense val="0"/>
        <extend val="0"/>
        <outline val="0"/>
        <shadow val="0"/>
        <u val="none"/>
        <vertAlign val="baseline"/>
        <sz val="11"/>
        <color auto="1"/>
        <name val="Calibri"/>
        <family val="2"/>
        <scheme val="minor"/>
      </font>
      <numFmt numFmtId="164" formatCode="&quot;$&quot;#,##0"/>
    </dxf>
    <dxf>
      <font>
        <b val="0"/>
        <i val="0"/>
        <strike val="0"/>
        <condense val="0"/>
        <extend val="0"/>
        <outline val="0"/>
        <shadow val="0"/>
        <u val="none"/>
        <vertAlign val="baseline"/>
        <sz val="11"/>
        <color auto="1"/>
        <name val="Calibri"/>
        <family val="2"/>
        <scheme val="minor"/>
      </font>
      <numFmt numFmtId="32" formatCode="_(&quot;$&quot;* #,##0_);_(&quot;$&quot;* \(#,##0\);_(&quot;$&quot;* &quot;-&quot;_);_(@_)"/>
    </dxf>
    <dxf>
      <font>
        <b val="0"/>
        <i val="0"/>
        <strike val="0"/>
        <condense val="0"/>
        <extend val="0"/>
        <outline val="0"/>
        <shadow val="0"/>
        <u val="none"/>
        <vertAlign val="baseline"/>
        <sz val="11"/>
        <color auto="1"/>
        <name val="Calibri"/>
        <family val="2"/>
        <scheme val="minor"/>
      </font>
      <numFmt numFmtId="164" formatCode="&quot;$&quot;#,##0"/>
    </dxf>
    <dxf>
      <font>
        <b val="0"/>
        <i val="0"/>
        <strike val="0"/>
        <condense val="0"/>
        <extend val="0"/>
        <outline val="0"/>
        <shadow val="0"/>
        <u val="none"/>
        <vertAlign val="baseline"/>
        <sz val="11"/>
        <color auto="1"/>
        <name val="Calibri"/>
        <family val="2"/>
        <scheme val="minor"/>
      </font>
      <numFmt numFmtId="32" formatCode="_(&quot;$&quot;* #,##0_);_(&quot;$&quot;* \(#,##0\);_(&quot;$&quot;* &quot;-&quot;_);_(@_)"/>
    </dxf>
    <dxf>
      <font>
        <b val="0"/>
        <i val="0"/>
        <strike val="0"/>
        <condense val="0"/>
        <extend val="0"/>
        <outline val="0"/>
        <shadow val="0"/>
        <u val="none"/>
        <vertAlign val="baseline"/>
        <sz val="11"/>
        <color auto="1"/>
        <name val="Calibri"/>
        <family val="2"/>
        <scheme val="minor"/>
      </font>
      <numFmt numFmtId="164" formatCode="&quot;$&quot;#,##0"/>
    </dxf>
    <dxf>
      <font>
        <b val="0"/>
        <i val="0"/>
        <strike val="0"/>
        <condense val="0"/>
        <extend val="0"/>
        <outline val="0"/>
        <shadow val="0"/>
        <u val="none"/>
        <vertAlign val="baseline"/>
        <sz val="11"/>
        <color auto="1"/>
        <name val="Calibri"/>
        <family val="2"/>
        <scheme val="minor"/>
      </font>
      <numFmt numFmtId="32" formatCode="_(&quot;$&quot;* #,##0_);_(&quot;$&quot;* \(#,##0\);_(&quot;$&quot;* &quot;-&quot;_);_(@_)"/>
    </dxf>
    <dxf>
      <font>
        <b val="0"/>
        <i val="0"/>
        <strike val="0"/>
        <condense val="0"/>
        <extend val="0"/>
        <outline val="0"/>
        <shadow val="0"/>
        <u val="none"/>
        <vertAlign val="baseline"/>
        <sz val="11"/>
        <color auto="1"/>
        <name val="Calibri"/>
        <family val="2"/>
        <scheme val="minor"/>
      </font>
      <numFmt numFmtId="164" formatCode="&quot;$&quot;#,##0"/>
    </dxf>
    <dxf>
      <font>
        <b val="0"/>
        <i val="0"/>
        <strike val="0"/>
        <condense val="0"/>
        <extend val="0"/>
        <outline val="0"/>
        <shadow val="0"/>
        <u val="none"/>
        <vertAlign val="baseline"/>
        <sz val="11"/>
        <color auto="1"/>
        <name val="Calibri"/>
        <family val="2"/>
        <scheme val="minor"/>
      </font>
      <numFmt numFmtId="32" formatCode="_(&quot;$&quot;* #,##0_);_(&quot;$&quot;* \(#,##0\);_(&quot;$&quot;* &quot;-&quot;_);_(@_)"/>
    </dxf>
    <dxf>
      <font>
        <b val="0"/>
        <i val="0"/>
        <strike val="0"/>
        <condense val="0"/>
        <extend val="0"/>
        <outline val="0"/>
        <shadow val="0"/>
        <u val="none"/>
        <vertAlign val="baseline"/>
        <sz val="11"/>
        <color auto="1"/>
        <name val="Calibri"/>
        <family val="2"/>
        <scheme val="minor"/>
      </font>
    </dxf>
    <dxf>
      <font>
        <b val="0"/>
        <i val="0"/>
        <strike val="0"/>
        <condense val="0"/>
        <extend val="0"/>
        <outline val="0"/>
        <shadow val="0"/>
        <u val="none"/>
        <vertAlign val="baseline"/>
        <sz val="11"/>
        <color auto="1"/>
        <name val="Calibri"/>
        <family val="2"/>
        <scheme val="minor"/>
      </font>
      <numFmt numFmtId="32" formatCode="_(&quot;$&quot;* #,##0_);_(&quot;$&quot;* \(#,##0\);_(&quot;$&quot;* &quot;-&quot;_);_(@_)"/>
    </dxf>
    <dxf>
      <font>
        <b val="0"/>
        <i val="0"/>
        <strike val="0"/>
        <condense val="0"/>
        <extend val="0"/>
        <outline val="0"/>
        <shadow val="0"/>
        <u val="none"/>
        <vertAlign val="baseline"/>
        <sz val="11"/>
        <color auto="1"/>
        <name val="Calibri"/>
        <family val="2"/>
        <scheme val="minor"/>
      </font>
      <numFmt numFmtId="164" formatCode="&quot;$&quot;#,##0"/>
      <fill>
        <patternFill patternType="solid">
          <fgColor indexed="64"/>
          <bgColor theme="3" tint="0.59999389629810485"/>
        </patternFill>
      </fill>
    </dxf>
    <dxf>
      <font>
        <b val="0"/>
        <i val="0"/>
        <strike val="0"/>
        <condense val="0"/>
        <extend val="0"/>
        <outline val="0"/>
        <shadow val="0"/>
        <u val="none"/>
        <vertAlign val="baseline"/>
        <sz val="11"/>
        <color auto="1"/>
        <name val="Calibri"/>
        <family val="2"/>
        <scheme val="minor"/>
      </font>
      <numFmt numFmtId="32" formatCode="_(&quot;$&quot;* #,##0_);_(&quot;$&quot;* \(#,##0\);_(&quot;$&quot;* &quot;-&quot;_);_(@_)"/>
    </dxf>
    <dxf>
      <font>
        <b val="0"/>
        <i val="0"/>
        <strike val="0"/>
        <condense val="0"/>
        <extend val="0"/>
        <outline val="0"/>
        <shadow val="0"/>
        <u val="none"/>
        <vertAlign val="baseline"/>
        <sz val="11"/>
        <color auto="1"/>
        <name val="Calibri"/>
        <family val="2"/>
        <scheme val="minor"/>
      </font>
      <numFmt numFmtId="32" formatCode="_(&quot;$&quot;* #,##0_);_(&quot;$&quot;* \(#,##0\);_(&quot;$&quot;* &quot;-&quot;_);_(@_)"/>
    </dxf>
    <dxf>
      <font>
        <b val="0"/>
        <i val="0"/>
        <strike val="0"/>
        <condense val="0"/>
        <extend val="0"/>
        <outline val="0"/>
        <shadow val="0"/>
        <u val="none"/>
        <vertAlign val="baseline"/>
        <sz val="11"/>
        <color auto="1"/>
        <name val="Calibri"/>
        <family val="2"/>
        <scheme val="minor"/>
      </font>
      <numFmt numFmtId="32" formatCode="_(&quot;$&quot;* #,##0_);_(&quot;$&quot;* \(#,##0\);_(&quot;$&quot;* &quot;-&quot;_);_(@_)"/>
    </dxf>
    <dxf>
      <font>
        <b val="0"/>
        <i val="0"/>
        <strike val="0"/>
        <condense val="0"/>
        <extend val="0"/>
        <outline val="0"/>
        <shadow val="0"/>
        <u val="none"/>
        <vertAlign val="baseline"/>
        <sz val="11"/>
        <color auto="1"/>
        <name val="Calibri"/>
        <family val="2"/>
        <scheme val="minor"/>
      </font>
      <numFmt numFmtId="32" formatCode="_(&quot;$&quot;* #,##0_);_(&quot;$&quot;* \(#,##0\);_(&quot;$&quot;* &quot;-&quot;_);_(@_)"/>
    </dxf>
    <dxf>
      <font>
        <b val="0"/>
        <i val="0"/>
        <strike val="0"/>
        <condense val="0"/>
        <extend val="0"/>
        <outline val="0"/>
        <shadow val="0"/>
        <u val="none"/>
        <vertAlign val="baseline"/>
        <sz val="11"/>
        <color auto="1"/>
        <name val="Calibri"/>
        <family val="2"/>
        <scheme val="minor"/>
      </font>
      <numFmt numFmtId="32" formatCode="_(&quot;$&quot;* #,##0_);_(&quot;$&quot;* \(#,##0\);_(&quot;$&quot;* &quot;-&quot;_);_(@_)"/>
    </dxf>
    <dxf>
      <font>
        <b val="0"/>
        <i val="0"/>
        <strike val="0"/>
        <condense val="0"/>
        <extend val="0"/>
        <outline val="0"/>
        <shadow val="0"/>
        <u val="none"/>
        <vertAlign val="baseline"/>
        <sz val="11"/>
        <color auto="1"/>
        <name val="Calibri"/>
        <family val="2"/>
        <scheme val="minor"/>
      </font>
      <numFmt numFmtId="32" formatCode="_(&quot;$&quot;* #,##0_);_(&quot;$&quot;* \(#,##0\);_(&quot;$&quot;* &quot;-&quot;_);_(@_)"/>
    </dxf>
    <dxf>
      <font>
        <b val="0"/>
        <i val="0"/>
        <strike val="0"/>
        <condense val="0"/>
        <extend val="0"/>
        <outline val="0"/>
        <shadow val="0"/>
        <u val="none"/>
        <vertAlign val="baseline"/>
        <sz val="11"/>
        <color auto="1"/>
        <name val="Calibri"/>
        <family val="2"/>
        <scheme val="minor"/>
      </font>
      <numFmt numFmtId="32" formatCode="_(&quot;$&quot;* #,##0_);_(&quot;$&quot;* \(#,##0\);_(&quot;$&quot;* &quot;-&quot;_);_(@_)"/>
    </dxf>
    <dxf>
      <font>
        <b val="0"/>
        <i val="0"/>
        <strike val="0"/>
        <condense val="0"/>
        <extend val="0"/>
        <outline val="0"/>
        <shadow val="0"/>
        <u val="none"/>
        <vertAlign val="baseline"/>
        <sz val="11"/>
        <color auto="1"/>
        <name val="Calibri"/>
        <family val="2"/>
        <scheme val="minor"/>
      </font>
      <numFmt numFmtId="32" formatCode="_(&quot;$&quot;* #,##0_);_(&quot;$&quot;* \(#,##0\);_(&quot;$&quot;* &quot;-&quot;_);_(@_)"/>
    </dxf>
    <dxf>
      <font>
        <b val="0"/>
        <i val="0"/>
        <strike val="0"/>
        <condense val="0"/>
        <extend val="0"/>
        <outline val="0"/>
        <shadow val="0"/>
        <u val="none"/>
        <vertAlign val="baseline"/>
        <sz val="11"/>
        <color auto="1"/>
        <name val="Calibri"/>
        <family val="2"/>
        <scheme val="minor"/>
      </font>
      <numFmt numFmtId="32" formatCode="_(&quot;$&quot;* #,##0_);_(&quot;$&quot;* \(#,##0\);_(&quot;$&quot;* &quot;-&quot;_);_(@_)"/>
    </dxf>
    <dxf>
      <font>
        <b val="0"/>
        <i val="0"/>
        <strike val="0"/>
        <condense val="0"/>
        <extend val="0"/>
        <outline val="0"/>
        <shadow val="0"/>
        <u val="none"/>
        <vertAlign val="baseline"/>
        <sz val="11"/>
        <color auto="1"/>
        <name val="Calibri"/>
        <family val="2"/>
        <scheme val="minor"/>
      </font>
      <numFmt numFmtId="32" formatCode="_(&quot;$&quot;* #,##0_);_(&quot;$&quot;* \(#,##0\);_(&quot;$&quot;* &quot;-&quot;_);_(@_)"/>
    </dxf>
    <dxf>
      <font>
        <b val="0"/>
        <i val="0"/>
        <strike val="0"/>
        <condense val="0"/>
        <extend val="0"/>
        <outline val="0"/>
        <shadow val="0"/>
        <u val="none"/>
        <vertAlign val="baseline"/>
        <sz val="11"/>
        <color auto="1"/>
        <name val="Calibri"/>
        <family val="2"/>
        <scheme val="minor"/>
      </font>
      <numFmt numFmtId="0" formatCode="General"/>
      <fill>
        <patternFill patternType="none">
          <fgColor indexed="64"/>
          <bgColor indexed="65"/>
        </patternFill>
      </fill>
      <alignment horizontal="general" vertical="bottom" textRotation="0" wrapText="0" indent="0" justifyLastLine="0" shrinkToFit="0" readingOrder="0"/>
      <protection locked="1" hidden="0"/>
    </dxf>
    <dxf>
      <font>
        <b val="0"/>
        <i val="0"/>
        <strike val="0"/>
        <condense val="0"/>
        <extend val="0"/>
        <outline val="0"/>
        <shadow val="0"/>
        <u val="none"/>
        <vertAlign val="baseline"/>
        <sz val="11"/>
        <color auto="1"/>
        <name val="Calibri"/>
        <family val="2"/>
        <scheme val="minor"/>
      </font>
    </dxf>
    <dxf>
      <font>
        <b val="0"/>
        <i val="0"/>
        <strike val="0"/>
        <condense val="0"/>
        <extend val="0"/>
        <outline val="0"/>
        <shadow val="0"/>
        <u val="none"/>
        <vertAlign val="baseline"/>
        <sz val="11"/>
        <color auto="1"/>
        <name val="Calibri"/>
        <family val="2"/>
        <scheme val="minor"/>
      </font>
      <numFmt numFmtId="0" formatCode="General"/>
      <fill>
        <patternFill patternType="none">
          <fgColor indexed="64"/>
          <bgColor indexed="65"/>
        </patternFill>
      </fill>
      <alignment horizontal="general" vertical="bottom" textRotation="0" wrapText="0" indent="0" justifyLastLine="0" shrinkToFit="0" readingOrder="0"/>
      <protection locked="1" hidden="0"/>
    </dxf>
    <dxf>
      <font>
        <b val="0"/>
        <i val="0"/>
        <strike val="0"/>
        <condense val="0"/>
        <extend val="0"/>
        <outline val="0"/>
        <shadow val="0"/>
        <u val="none"/>
        <vertAlign val="baseline"/>
        <sz val="11"/>
        <color auto="1"/>
        <name val="Calibri"/>
        <family val="2"/>
        <scheme val="minor"/>
      </font>
      <numFmt numFmtId="167" formatCode="mm/dd/yy;@"/>
    </dxf>
    <dxf>
      <font>
        <b val="0"/>
        <i val="0"/>
        <strike val="0"/>
        <condense val="0"/>
        <extend val="0"/>
        <outline val="0"/>
        <shadow val="0"/>
        <u val="none"/>
        <vertAlign val="baseline"/>
        <sz val="11"/>
        <color auto="1"/>
        <name val="Calibri"/>
        <family val="2"/>
        <scheme val="minor"/>
      </font>
      <numFmt numFmtId="0" formatCode="General"/>
      <fill>
        <patternFill patternType="none">
          <fgColor indexed="64"/>
          <bgColor indexed="65"/>
        </patternFill>
      </fill>
      <alignment horizontal="general" vertical="bottom" textRotation="0" wrapText="0" indent="0" justifyLastLine="0" shrinkToFit="0" readingOrder="0"/>
      <protection locked="1" hidden="0"/>
    </dxf>
    <dxf>
      <font>
        <b val="0"/>
        <i val="0"/>
        <strike val="0"/>
        <condense val="0"/>
        <extend val="0"/>
        <outline val="0"/>
        <shadow val="0"/>
        <u val="none"/>
        <vertAlign val="baseline"/>
        <sz val="11"/>
        <color auto="1"/>
        <name val="Calibri"/>
        <family val="2"/>
        <scheme val="minor"/>
      </font>
    </dxf>
    <dxf>
      <font>
        <b val="0"/>
        <i val="0"/>
        <strike val="0"/>
        <condense val="0"/>
        <extend val="0"/>
        <outline val="0"/>
        <shadow val="0"/>
        <u val="none"/>
        <vertAlign val="baseline"/>
        <sz val="11"/>
        <color auto="1"/>
        <name val="Calibri"/>
        <family val="2"/>
        <scheme val="minor"/>
      </font>
      <numFmt numFmtId="0" formatCode="General"/>
      <fill>
        <patternFill patternType="none">
          <fgColor indexed="64"/>
          <bgColor indexed="65"/>
        </patternFill>
      </fill>
      <alignment horizontal="general" vertical="bottom" textRotation="0" wrapText="0" indent="0" justifyLastLine="0" shrinkToFit="0" readingOrder="0"/>
      <protection locked="1" hidden="0"/>
    </dxf>
    <dxf>
      <font>
        <b val="0"/>
        <i val="0"/>
        <strike val="0"/>
        <condense val="0"/>
        <extend val="0"/>
        <outline val="0"/>
        <shadow val="0"/>
        <u val="none"/>
        <vertAlign val="baseline"/>
        <sz val="11"/>
        <color auto="1"/>
        <name val="Calibri"/>
        <family val="2"/>
        <scheme val="minor"/>
      </font>
    </dxf>
    <dxf>
      <font>
        <b val="0"/>
        <i val="0"/>
        <strike val="0"/>
        <condense val="0"/>
        <extend val="0"/>
        <outline val="0"/>
        <shadow val="0"/>
        <u val="none"/>
        <vertAlign val="baseline"/>
        <sz val="11"/>
        <color auto="1"/>
        <name val="Calibri"/>
        <family val="2"/>
        <scheme val="minor"/>
      </font>
      <numFmt numFmtId="0" formatCode="General"/>
      <fill>
        <patternFill patternType="none">
          <fgColor indexed="64"/>
          <bgColor indexed="65"/>
        </patternFill>
      </fill>
      <alignment horizontal="general" vertical="bottom" textRotation="0" wrapText="0" indent="0" justifyLastLine="0" shrinkToFit="0" readingOrder="0"/>
      <protection locked="1" hidden="0"/>
    </dxf>
    <dxf>
      <font>
        <b val="0"/>
        <i val="0"/>
        <strike val="0"/>
        <condense val="0"/>
        <extend val="0"/>
        <outline val="0"/>
        <shadow val="0"/>
        <u val="none"/>
        <vertAlign val="baseline"/>
        <sz val="11"/>
        <color auto="1"/>
        <name val="Calibri"/>
        <family val="2"/>
        <scheme val="minor"/>
      </font>
    </dxf>
    <dxf>
      <font>
        <b val="0"/>
        <i val="0"/>
        <strike val="0"/>
        <condense val="0"/>
        <extend val="0"/>
        <outline val="0"/>
        <shadow val="0"/>
        <u val="none"/>
        <vertAlign val="baseline"/>
        <sz val="11"/>
        <color auto="1"/>
        <name val="Calibri"/>
        <family val="2"/>
        <scheme val="minor"/>
      </font>
      <numFmt numFmtId="0" formatCode="General"/>
      <fill>
        <patternFill patternType="none">
          <fgColor indexed="64"/>
          <bgColor indexed="65"/>
        </patternFill>
      </fill>
      <alignment horizontal="general" vertical="bottom" textRotation="0" wrapText="0" indent="0" justifyLastLine="0" shrinkToFit="0" readingOrder="0"/>
      <protection locked="1" hidden="0"/>
    </dxf>
    <dxf>
      <font>
        <b val="0"/>
        <i val="0"/>
        <strike val="0"/>
        <condense val="0"/>
        <extend val="0"/>
        <outline val="0"/>
        <shadow val="0"/>
        <u val="none"/>
        <vertAlign val="baseline"/>
        <sz val="11"/>
        <color auto="1"/>
        <name val="Calibri"/>
        <family val="2"/>
        <scheme val="minor"/>
      </font>
    </dxf>
    <dxf>
      <font>
        <b val="0"/>
        <i val="0"/>
        <strike val="0"/>
        <condense val="0"/>
        <extend val="0"/>
        <outline val="0"/>
        <shadow val="0"/>
        <u val="none"/>
        <vertAlign val="baseline"/>
        <sz val="11"/>
        <color auto="1"/>
        <name val="Calibri"/>
        <family val="2"/>
        <scheme val="minor"/>
      </font>
      <numFmt numFmtId="0" formatCode="General"/>
      <fill>
        <patternFill patternType="none">
          <fgColor indexed="64"/>
          <bgColor indexed="65"/>
        </patternFill>
      </fill>
      <alignment horizontal="general" vertical="bottom" textRotation="0" wrapText="0" indent="0" justifyLastLine="0" shrinkToFit="0" readingOrder="0"/>
      <protection locked="1" hidden="0"/>
    </dxf>
    <dxf>
      <font>
        <b val="0"/>
        <i val="0"/>
        <strike val="0"/>
        <condense val="0"/>
        <extend val="0"/>
        <outline val="0"/>
        <shadow val="0"/>
        <u val="none"/>
        <vertAlign val="baseline"/>
        <sz val="11"/>
        <color auto="1"/>
        <name val="Calibri"/>
        <family val="2"/>
        <scheme val="minor"/>
      </font>
    </dxf>
    <dxf>
      <font>
        <b val="0"/>
        <i val="0"/>
        <strike val="0"/>
        <condense val="0"/>
        <extend val="0"/>
        <outline val="0"/>
        <shadow val="0"/>
        <u val="none"/>
        <vertAlign val="baseline"/>
        <sz val="11"/>
        <color auto="1"/>
        <name val="Calibri"/>
        <family val="2"/>
        <scheme val="minor"/>
      </font>
      <numFmt numFmtId="0" formatCode="General"/>
      <fill>
        <patternFill patternType="none">
          <fgColor indexed="64"/>
          <bgColor indexed="65"/>
        </patternFill>
      </fill>
      <alignment horizontal="general" vertical="bottom" textRotation="0" wrapText="0" indent="0" justifyLastLine="0" shrinkToFit="0" readingOrder="0"/>
      <protection locked="1" hidden="0"/>
    </dxf>
    <dxf>
      <font>
        <b val="0"/>
        <i val="0"/>
        <strike val="0"/>
        <condense val="0"/>
        <extend val="0"/>
        <outline val="0"/>
        <shadow val="0"/>
        <u val="none"/>
        <vertAlign val="baseline"/>
        <sz val="11"/>
        <color auto="1"/>
        <name val="Calibri"/>
        <family val="2"/>
        <scheme val="minor"/>
      </font>
    </dxf>
    <dxf>
      <font>
        <b val="0"/>
        <i val="0"/>
        <strike val="0"/>
        <condense val="0"/>
        <extend val="0"/>
        <outline val="0"/>
        <shadow val="0"/>
        <u val="none"/>
        <vertAlign val="baseline"/>
        <sz val="11"/>
        <color auto="1"/>
        <name val="Calibri"/>
        <family val="2"/>
        <scheme val="minor"/>
      </font>
      <numFmt numFmtId="0" formatCode="General"/>
      <fill>
        <patternFill patternType="none">
          <fgColor indexed="64"/>
          <bgColor indexed="65"/>
        </patternFill>
      </fill>
      <alignment horizontal="general" vertical="bottom" textRotation="0" wrapText="0" indent="0" justifyLastLine="0" shrinkToFit="0" readingOrder="0"/>
      <protection locked="1" hidden="0"/>
    </dxf>
    <dxf>
      <font>
        <b val="0"/>
        <i val="0"/>
        <strike val="0"/>
        <condense val="0"/>
        <extend val="0"/>
        <outline val="0"/>
        <shadow val="0"/>
        <u val="none"/>
        <vertAlign val="baseline"/>
        <sz val="11"/>
        <color auto="1"/>
        <name val="Calibri"/>
        <family val="2"/>
        <scheme val="minor"/>
      </font>
    </dxf>
    <dxf>
      <font>
        <strike val="0"/>
        <outline val="0"/>
        <shadow val="0"/>
        <u val="none"/>
        <vertAlign val="baseline"/>
        <color auto="1"/>
      </font>
    </dxf>
    <dxf>
      <font>
        <strike val="0"/>
        <outline val="0"/>
        <shadow val="0"/>
        <u val="none"/>
        <vertAlign val="baseline"/>
        <color auto="1"/>
      </font>
    </dxf>
    <dxf>
      <font>
        <b val="0"/>
        <i val="0"/>
        <strike val="0"/>
        <condense val="0"/>
        <extend val="0"/>
        <outline val="0"/>
        <shadow val="0"/>
        <u val="none"/>
        <vertAlign val="baseline"/>
        <sz val="11"/>
        <color auto="1"/>
        <name val="Calibri"/>
        <family val="2"/>
        <scheme val="minor"/>
      </font>
      <numFmt numFmtId="0" formatCode="General"/>
      <fill>
        <patternFill patternType="none">
          <fgColor indexed="64"/>
          <bgColor indexed="65"/>
        </patternFill>
      </fill>
      <alignment horizontal="general" vertical="bottom" textRotation="0" wrapText="0" indent="0" justifyLastLine="0" shrinkToFit="0" readingOrder="0"/>
      <protection locked="1" hidden="0"/>
    </dxf>
    <dxf>
      <font>
        <b val="0"/>
        <i val="0"/>
        <strike val="0"/>
        <condense val="0"/>
        <extend val="0"/>
        <outline val="0"/>
        <shadow val="0"/>
        <u val="none"/>
        <vertAlign val="baseline"/>
        <sz val="11"/>
        <color auto="1"/>
        <name val="Calibri"/>
        <family val="2"/>
        <scheme val="minor"/>
      </font>
    </dxf>
    <dxf>
      <font>
        <strike val="0"/>
        <outline val="0"/>
        <shadow val="0"/>
        <u val="none"/>
        <vertAlign val="baseline"/>
        <color auto="1"/>
      </font>
    </dxf>
    <dxf>
      <font>
        <strike val="0"/>
        <outline val="0"/>
        <shadow val="0"/>
        <u val="none"/>
        <vertAlign val="baseline"/>
        <color auto="1"/>
      </font>
    </dxf>
    <dxf>
      <font>
        <b/>
        <i val="0"/>
        <strike val="0"/>
        <condense val="0"/>
        <extend val="0"/>
        <outline val="0"/>
        <shadow val="0"/>
        <u val="none"/>
        <vertAlign val="baseline"/>
        <sz val="11"/>
        <color auto="1"/>
        <name val="Calibri"/>
        <family val="2"/>
        <scheme val="minor"/>
      </font>
      <numFmt numFmtId="164" formatCode="&quot;$&quot;#,##0"/>
      <fill>
        <patternFill patternType="solid">
          <fgColor indexed="64"/>
          <bgColor rgb="FFE5B8B7"/>
        </patternFill>
      </fill>
      <alignment horizontal="general" vertical="center" textRotation="0" wrapText="1" indent="0" justifyLastLine="0" shrinkToFit="0" readingOrder="0"/>
    </dxf>
    <dxf>
      <font>
        <b val="0"/>
        <i val="0"/>
        <strike val="0"/>
        <condense val="0"/>
        <extend val="0"/>
        <outline val="0"/>
        <shadow val="0"/>
        <u val="none"/>
        <vertAlign val="baseline"/>
        <sz val="11"/>
        <color auto="1"/>
        <name val="Calibri"/>
        <family val="2"/>
        <scheme val="minor"/>
      </font>
      <fill>
        <patternFill patternType="solid">
          <fgColor indexed="64"/>
          <bgColor theme="3" tint="0.79998168889431442"/>
        </patternFill>
      </fill>
    </dxf>
    <dxf>
      <font>
        <b val="0"/>
        <i val="0"/>
        <strike val="0"/>
        <condense val="0"/>
        <extend val="0"/>
        <outline val="0"/>
        <shadow val="0"/>
        <u val="none"/>
        <vertAlign val="baseline"/>
        <sz val="11"/>
        <color auto="1"/>
        <name val="Calibri"/>
        <family val="2"/>
        <scheme val="minor"/>
      </font>
      <fill>
        <patternFill patternType="solid">
          <fgColor indexed="64"/>
          <bgColor theme="3" tint="0.79998168889431442"/>
        </patternFill>
      </fill>
    </dxf>
    <dxf>
      <font>
        <b val="0"/>
        <i val="0"/>
        <strike val="0"/>
        <condense val="0"/>
        <extend val="0"/>
        <outline val="0"/>
        <shadow val="0"/>
        <u val="none"/>
        <vertAlign val="baseline"/>
        <sz val="11"/>
        <color auto="1"/>
        <name val="Calibri"/>
        <family val="2"/>
        <scheme val="minor"/>
      </font>
    </dxf>
    <dxf>
      <font>
        <b val="0"/>
        <i val="0"/>
        <strike val="0"/>
        <condense val="0"/>
        <extend val="0"/>
        <outline val="0"/>
        <shadow val="0"/>
        <u val="none"/>
        <vertAlign val="baseline"/>
        <sz val="11"/>
        <color auto="1"/>
        <name val="Calibri"/>
        <family val="2"/>
        <scheme val="minor"/>
      </font>
    </dxf>
    <dxf>
      <font>
        <b val="0"/>
        <i val="0"/>
        <strike val="0"/>
        <condense val="0"/>
        <extend val="0"/>
        <outline val="0"/>
        <shadow val="0"/>
        <u val="none"/>
        <vertAlign val="baseline"/>
        <sz val="11"/>
        <color auto="1"/>
        <name val="Calibri"/>
        <family val="2"/>
        <scheme val="minor"/>
      </font>
      <numFmt numFmtId="164" formatCode="&quot;$&quot;#,##0"/>
    </dxf>
    <dxf>
      <font>
        <b val="0"/>
        <i val="0"/>
        <strike val="0"/>
        <condense val="0"/>
        <extend val="0"/>
        <outline val="0"/>
        <shadow val="0"/>
        <u val="none"/>
        <vertAlign val="baseline"/>
        <sz val="11"/>
        <color auto="1"/>
        <name val="Calibri"/>
        <family val="2"/>
        <scheme val="minor"/>
      </font>
      <fill>
        <patternFill patternType="solid">
          <fgColor indexed="64"/>
          <bgColor theme="3" tint="0.59999389629810485"/>
        </patternFill>
      </fill>
    </dxf>
    <dxf>
      <font>
        <b val="0"/>
        <i val="0"/>
        <strike val="0"/>
        <condense val="0"/>
        <extend val="0"/>
        <outline val="0"/>
        <shadow val="0"/>
        <u val="none"/>
        <vertAlign val="baseline"/>
        <sz val="11"/>
        <color auto="1"/>
        <name val="Calibri"/>
        <family val="2"/>
        <scheme val="minor"/>
      </font>
      <numFmt numFmtId="164" formatCode="&quot;$&quot;#,##0"/>
    </dxf>
    <dxf>
      <font>
        <b val="0"/>
        <i val="0"/>
        <strike val="0"/>
        <condense val="0"/>
        <extend val="0"/>
        <outline val="0"/>
        <shadow val="0"/>
        <u val="none"/>
        <vertAlign val="baseline"/>
        <sz val="11"/>
        <color auto="1"/>
        <name val="Calibri"/>
        <family val="2"/>
        <scheme val="minor"/>
      </font>
      <fill>
        <patternFill patternType="solid">
          <fgColor indexed="64"/>
          <bgColor theme="3" tint="0.79998168889431442"/>
        </patternFill>
      </fill>
    </dxf>
    <dxf>
      <font>
        <b val="0"/>
        <i val="0"/>
        <strike val="0"/>
        <condense val="0"/>
        <extend val="0"/>
        <outline val="0"/>
        <shadow val="0"/>
        <u val="none"/>
        <vertAlign val="baseline"/>
        <sz val="11"/>
        <color auto="1"/>
        <name val="Calibri"/>
        <family val="2"/>
        <scheme val="minor"/>
      </font>
      <numFmt numFmtId="164" formatCode="&quot;$&quot;#,##0"/>
    </dxf>
    <dxf>
      <font>
        <b val="0"/>
        <i val="0"/>
        <strike val="0"/>
        <condense val="0"/>
        <extend val="0"/>
        <outline val="0"/>
        <shadow val="0"/>
        <u val="none"/>
        <vertAlign val="baseline"/>
        <sz val="11"/>
        <color auto="1"/>
        <name val="Calibri"/>
        <family val="2"/>
        <scheme val="minor"/>
      </font>
      <fill>
        <patternFill patternType="solid">
          <fgColor indexed="64"/>
          <bgColor theme="3" tint="0.79998168889431442"/>
        </patternFill>
      </fill>
    </dxf>
    <dxf>
      <font>
        <b val="0"/>
        <i val="0"/>
        <strike val="0"/>
        <condense val="0"/>
        <extend val="0"/>
        <outline val="0"/>
        <shadow val="0"/>
        <u val="none"/>
        <vertAlign val="baseline"/>
        <sz val="11"/>
        <color auto="1"/>
        <name val="Calibri"/>
        <family val="2"/>
        <scheme val="minor"/>
      </font>
      <numFmt numFmtId="164" formatCode="&quot;$&quot;#,##0"/>
    </dxf>
    <dxf>
      <font>
        <b val="0"/>
        <i val="0"/>
        <strike val="0"/>
        <condense val="0"/>
        <extend val="0"/>
        <outline val="0"/>
        <shadow val="0"/>
        <u val="none"/>
        <vertAlign val="baseline"/>
        <sz val="11"/>
        <color auto="1"/>
        <name val="Calibri"/>
        <family val="2"/>
        <scheme val="minor"/>
      </font>
      <fill>
        <patternFill patternType="solid">
          <fgColor indexed="64"/>
          <bgColor theme="3" tint="0.79998168889431442"/>
        </patternFill>
      </fill>
    </dxf>
    <dxf>
      <font>
        <b val="0"/>
        <i val="0"/>
        <strike val="0"/>
        <condense val="0"/>
        <extend val="0"/>
        <outline val="0"/>
        <shadow val="0"/>
        <u val="none"/>
        <vertAlign val="baseline"/>
        <sz val="11"/>
        <color auto="1"/>
        <name val="Calibri"/>
        <family val="2"/>
        <scheme val="minor"/>
      </font>
      <numFmt numFmtId="164" formatCode="&quot;$&quot;#,##0"/>
    </dxf>
    <dxf>
      <font>
        <b val="0"/>
        <i val="0"/>
        <strike val="0"/>
        <condense val="0"/>
        <extend val="0"/>
        <outline val="0"/>
        <shadow val="0"/>
        <u val="none"/>
        <vertAlign val="baseline"/>
        <sz val="11"/>
        <color auto="1"/>
        <name val="Calibri"/>
        <family val="2"/>
        <scheme val="minor"/>
      </font>
      <numFmt numFmtId="164" formatCode="&quot;$&quot;#,##0"/>
      <fill>
        <patternFill patternType="solid">
          <fgColor indexed="64"/>
          <bgColor theme="3" tint="0.79998168889431442"/>
        </patternFill>
      </fill>
    </dxf>
    <dxf>
      <font>
        <b val="0"/>
        <i val="0"/>
        <strike val="0"/>
        <condense val="0"/>
        <extend val="0"/>
        <outline val="0"/>
        <shadow val="0"/>
        <u val="none"/>
        <vertAlign val="baseline"/>
        <sz val="11"/>
        <color auto="1"/>
        <name val="Calibri"/>
        <family val="2"/>
        <scheme val="minor"/>
      </font>
      <numFmt numFmtId="164" formatCode="&quot;$&quot;#,##0"/>
    </dxf>
    <dxf>
      <font>
        <b val="0"/>
        <i val="0"/>
        <strike val="0"/>
        <condense val="0"/>
        <extend val="0"/>
        <outline val="0"/>
        <shadow val="0"/>
        <u val="none"/>
        <vertAlign val="baseline"/>
        <sz val="11"/>
        <color auto="1"/>
        <name val="Calibri"/>
        <family val="2"/>
        <scheme val="minor"/>
      </font>
      <numFmt numFmtId="164" formatCode="&quot;$&quot;#,##0"/>
      <fill>
        <patternFill patternType="solid">
          <fgColor indexed="64"/>
          <bgColor theme="3" tint="0.79998168889431442"/>
        </patternFill>
      </fill>
    </dxf>
    <dxf>
      <font>
        <b val="0"/>
        <i val="0"/>
        <strike val="0"/>
        <condense val="0"/>
        <extend val="0"/>
        <outline val="0"/>
        <shadow val="0"/>
        <u val="none"/>
        <vertAlign val="baseline"/>
        <sz val="11"/>
        <color auto="1"/>
        <name val="Calibri"/>
        <family val="2"/>
        <scheme val="minor"/>
      </font>
      <numFmt numFmtId="164" formatCode="&quot;$&quot;#,##0"/>
    </dxf>
    <dxf>
      <font>
        <b val="0"/>
        <i val="0"/>
        <strike val="0"/>
        <condense val="0"/>
        <extend val="0"/>
        <outline val="0"/>
        <shadow val="0"/>
        <u val="none"/>
        <vertAlign val="baseline"/>
        <sz val="11"/>
        <color auto="1"/>
        <name val="Calibri"/>
        <family val="2"/>
        <scheme val="minor"/>
      </font>
    </dxf>
    <dxf>
      <font>
        <b val="0"/>
        <i val="0"/>
        <strike val="0"/>
        <condense val="0"/>
        <extend val="0"/>
        <outline val="0"/>
        <shadow val="0"/>
        <u val="none"/>
        <vertAlign val="baseline"/>
        <sz val="11"/>
        <color auto="1"/>
        <name val="Calibri"/>
        <family val="2"/>
        <scheme val="minor"/>
      </font>
      <numFmt numFmtId="164" formatCode="&quot;$&quot;#,##0"/>
    </dxf>
    <dxf>
      <font>
        <b val="0"/>
        <i val="0"/>
        <strike val="0"/>
        <condense val="0"/>
        <extend val="0"/>
        <outline val="0"/>
        <shadow val="0"/>
        <u val="none"/>
        <vertAlign val="baseline"/>
        <sz val="11"/>
        <color auto="1"/>
        <name val="Calibri"/>
        <family val="2"/>
        <scheme val="minor"/>
      </font>
    </dxf>
    <dxf>
      <font>
        <b val="0"/>
        <i val="0"/>
        <strike val="0"/>
        <condense val="0"/>
        <extend val="0"/>
        <outline val="0"/>
        <shadow val="0"/>
        <u val="none"/>
        <vertAlign val="baseline"/>
        <sz val="11"/>
        <color auto="1"/>
        <name val="Calibri"/>
        <family val="2"/>
        <scheme val="minor"/>
      </font>
      <numFmt numFmtId="164" formatCode="&quot;$&quot;#,##0"/>
    </dxf>
    <dxf>
      <font>
        <b val="0"/>
        <i val="0"/>
        <strike val="0"/>
        <condense val="0"/>
        <extend val="0"/>
        <outline val="0"/>
        <shadow val="0"/>
        <u val="none"/>
        <vertAlign val="baseline"/>
        <sz val="11"/>
        <color auto="1"/>
        <name val="Calibri"/>
        <family val="2"/>
        <scheme val="minor"/>
      </font>
    </dxf>
    <dxf>
      <font>
        <b val="0"/>
        <i val="0"/>
        <strike val="0"/>
        <condense val="0"/>
        <extend val="0"/>
        <outline val="0"/>
        <shadow val="0"/>
        <u val="none"/>
        <vertAlign val="baseline"/>
        <sz val="11"/>
        <color auto="1"/>
        <name val="Calibri"/>
        <family val="2"/>
        <scheme val="minor"/>
      </font>
      <numFmt numFmtId="164" formatCode="&quot;$&quot;#,##0"/>
    </dxf>
    <dxf>
      <font>
        <b val="0"/>
        <i val="0"/>
        <strike val="0"/>
        <condense val="0"/>
        <extend val="0"/>
        <outline val="0"/>
        <shadow val="0"/>
        <u val="none"/>
        <vertAlign val="baseline"/>
        <sz val="11"/>
        <color auto="1"/>
        <name val="Calibri"/>
        <family val="2"/>
        <scheme val="minor"/>
      </font>
    </dxf>
    <dxf>
      <font>
        <b val="0"/>
        <i val="0"/>
        <strike val="0"/>
        <condense val="0"/>
        <extend val="0"/>
        <outline val="0"/>
        <shadow val="0"/>
        <u val="none"/>
        <vertAlign val="baseline"/>
        <sz val="11"/>
        <color auto="1"/>
        <name val="Calibri"/>
        <family val="2"/>
        <scheme val="minor"/>
      </font>
      <numFmt numFmtId="164" formatCode="&quot;$&quot;#,##0"/>
    </dxf>
    <dxf>
      <font>
        <b val="0"/>
        <i val="0"/>
        <strike val="0"/>
        <condense val="0"/>
        <extend val="0"/>
        <outline val="0"/>
        <shadow val="0"/>
        <u val="none"/>
        <vertAlign val="baseline"/>
        <sz val="11"/>
        <color auto="1"/>
        <name val="Calibri"/>
        <family val="2"/>
        <scheme val="minor"/>
      </font>
    </dxf>
    <dxf>
      <font>
        <b val="0"/>
        <i val="0"/>
        <strike val="0"/>
        <condense val="0"/>
        <extend val="0"/>
        <outline val="0"/>
        <shadow val="0"/>
        <u val="none"/>
        <vertAlign val="baseline"/>
        <sz val="11"/>
        <color auto="1"/>
        <name val="Calibri"/>
        <family val="2"/>
        <scheme val="minor"/>
      </font>
      <numFmt numFmtId="164" formatCode="&quot;$&quot;#,##0"/>
    </dxf>
    <dxf>
      <font>
        <b val="0"/>
        <i val="0"/>
        <strike val="0"/>
        <condense val="0"/>
        <extend val="0"/>
        <outline val="0"/>
        <shadow val="0"/>
        <u val="none"/>
        <vertAlign val="baseline"/>
        <sz val="11"/>
        <color auto="1"/>
        <name val="Calibri"/>
        <family val="2"/>
        <scheme val="minor"/>
      </font>
    </dxf>
    <dxf>
      <font>
        <b val="0"/>
        <i val="0"/>
        <strike val="0"/>
        <condense val="0"/>
        <extend val="0"/>
        <outline val="0"/>
        <shadow val="0"/>
        <u val="none"/>
        <vertAlign val="baseline"/>
        <sz val="11"/>
        <color auto="1"/>
        <name val="Calibri"/>
        <family val="2"/>
        <scheme val="minor"/>
      </font>
      <numFmt numFmtId="164" formatCode="&quot;$&quot;#,##0"/>
    </dxf>
    <dxf>
      <font>
        <b val="0"/>
        <i val="0"/>
        <strike val="0"/>
        <condense val="0"/>
        <extend val="0"/>
        <outline val="0"/>
        <shadow val="0"/>
        <u val="none"/>
        <vertAlign val="baseline"/>
        <sz val="11"/>
        <color auto="1"/>
        <name val="Calibri"/>
        <family val="2"/>
        <scheme val="minor"/>
      </font>
    </dxf>
    <dxf>
      <font>
        <b val="0"/>
        <i val="0"/>
        <strike val="0"/>
        <condense val="0"/>
        <extend val="0"/>
        <outline val="0"/>
        <shadow val="0"/>
        <u val="none"/>
        <vertAlign val="baseline"/>
        <sz val="11"/>
        <color auto="1"/>
        <name val="Calibri"/>
        <family val="2"/>
        <scheme val="minor"/>
      </font>
      <numFmt numFmtId="164" formatCode="&quot;$&quot;#,##0"/>
    </dxf>
    <dxf>
      <font>
        <b val="0"/>
        <i val="0"/>
        <strike val="0"/>
        <condense val="0"/>
        <extend val="0"/>
        <outline val="0"/>
        <shadow val="0"/>
        <u val="none"/>
        <vertAlign val="baseline"/>
        <sz val="11"/>
        <color auto="1"/>
        <name val="Calibri"/>
        <family val="2"/>
        <scheme val="minor"/>
      </font>
    </dxf>
    <dxf>
      <font>
        <b val="0"/>
        <i val="0"/>
        <strike val="0"/>
        <condense val="0"/>
        <extend val="0"/>
        <outline val="0"/>
        <shadow val="0"/>
        <u val="none"/>
        <vertAlign val="baseline"/>
        <sz val="11"/>
        <color auto="1"/>
        <name val="Calibri"/>
        <family val="2"/>
        <scheme val="minor"/>
      </font>
      <numFmt numFmtId="164" formatCode="&quot;$&quot;#,##0"/>
    </dxf>
    <dxf>
      <font>
        <b val="0"/>
        <i val="0"/>
        <strike val="0"/>
        <condense val="0"/>
        <extend val="0"/>
        <outline val="0"/>
        <shadow val="0"/>
        <u val="none"/>
        <vertAlign val="baseline"/>
        <sz val="11"/>
        <color auto="1"/>
        <name val="Calibri"/>
        <family val="2"/>
        <scheme val="minor"/>
      </font>
    </dxf>
    <dxf>
      <font>
        <b val="0"/>
        <i val="0"/>
        <strike val="0"/>
        <condense val="0"/>
        <extend val="0"/>
        <outline val="0"/>
        <shadow val="0"/>
        <u val="none"/>
        <vertAlign val="baseline"/>
        <sz val="11"/>
        <color auto="1"/>
        <name val="Calibri"/>
        <family val="2"/>
        <scheme val="minor"/>
      </font>
      <numFmt numFmtId="164" formatCode="&quot;$&quot;#,##0"/>
    </dxf>
    <dxf>
      <font>
        <b val="0"/>
        <i val="0"/>
        <strike val="0"/>
        <condense val="0"/>
        <extend val="0"/>
        <outline val="0"/>
        <shadow val="0"/>
        <u val="none"/>
        <vertAlign val="baseline"/>
        <sz val="11"/>
        <color auto="1"/>
        <name val="Calibri"/>
        <family val="2"/>
        <scheme val="minor"/>
      </font>
    </dxf>
    <dxf>
      <font>
        <b val="0"/>
        <i val="0"/>
        <strike val="0"/>
        <condense val="0"/>
        <extend val="0"/>
        <outline val="0"/>
        <shadow val="0"/>
        <u val="none"/>
        <vertAlign val="baseline"/>
        <sz val="11"/>
        <color auto="1"/>
        <name val="Calibri"/>
        <family val="2"/>
        <scheme val="minor"/>
      </font>
      <numFmt numFmtId="164" formatCode="&quot;$&quot;#,##0"/>
    </dxf>
    <dxf>
      <font>
        <b val="0"/>
        <i val="0"/>
        <strike val="0"/>
        <condense val="0"/>
        <extend val="0"/>
        <outline val="0"/>
        <shadow val="0"/>
        <u val="none"/>
        <vertAlign val="baseline"/>
        <sz val="11"/>
        <color auto="1"/>
        <name val="Calibri"/>
        <family val="2"/>
        <scheme val="minor"/>
      </font>
    </dxf>
    <dxf>
      <font>
        <b val="0"/>
        <i val="0"/>
        <strike val="0"/>
        <condense val="0"/>
        <extend val="0"/>
        <outline val="0"/>
        <shadow val="0"/>
        <u val="none"/>
        <vertAlign val="baseline"/>
        <sz val="11"/>
        <color auto="1"/>
        <name val="Calibri"/>
        <family val="2"/>
        <scheme val="minor"/>
      </font>
      <numFmt numFmtId="164" formatCode="&quot;$&quot;#,##0"/>
    </dxf>
    <dxf>
      <font>
        <b val="0"/>
        <i val="0"/>
        <strike val="0"/>
        <condense val="0"/>
        <extend val="0"/>
        <outline val="0"/>
        <shadow val="0"/>
        <u val="none"/>
        <vertAlign val="baseline"/>
        <sz val="11"/>
        <color auto="1"/>
        <name val="Calibri"/>
        <family val="2"/>
        <scheme val="minor"/>
      </font>
    </dxf>
    <dxf>
      <font>
        <b val="0"/>
        <i val="0"/>
        <strike val="0"/>
        <condense val="0"/>
        <extend val="0"/>
        <outline val="0"/>
        <shadow val="0"/>
        <u val="none"/>
        <vertAlign val="baseline"/>
        <sz val="11"/>
        <color auto="1"/>
        <name val="Calibri"/>
        <family val="2"/>
        <scheme val="minor"/>
      </font>
      <numFmt numFmtId="164" formatCode="&quot;$&quot;#,##0"/>
    </dxf>
    <dxf>
      <font>
        <b val="0"/>
        <i val="0"/>
        <strike val="0"/>
        <condense val="0"/>
        <extend val="0"/>
        <outline val="0"/>
        <shadow val="0"/>
        <u val="none"/>
        <vertAlign val="baseline"/>
        <sz val="11"/>
        <color auto="1"/>
        <name val="Calibri"/>
        <family val="2"/>
        <scheme val="minor"/>
      </font>
      <fill>
        <patternFill patternType="solid">
          <fgColor indexed="64"/>
          <bgColor theme="3" tint="0.59999389629810485"/>
        </patternFill>
      </fill>
    </dxf>
    <dxf>
      <font>
        <b val="0"/>
        <i val="0"/>
        <strike val="0"/>
        <condense val="0"/>
        <extend val="0"/>
        <outline val="0"/>
        <shadow val="0"/>
        <u val="none"/>
        <vertAlign val="baseline"/>
        <sz val="11"/>
        <color auto="1"/>
        <name val="Calibri"/>
        <family val="2"/>
        <scheme val="minor"/>
      </font>
      <numFmt numFmtId="164" formatCode="&quot;$&quot;#,##0"/>
    </dxf>
    <dxf>
      <font>
        <b val="0"/>
        <i val="0"/>
        <strike val="0"/>
        <condense val="0"/>
        <extend val="0"/>
        <outline val="0"/>
        <shadow val="0"/>
        <u val="none"/>
        <vertAlign val="baseline"/>
        <sz val="11"/>
        <color auto="1"/>
        <name val="Calibri"/>
        <family val="2"/>
        <scheme val="minor"/>
      </font>
      <fill>
        <patternFill patternType="solid">
          <fgColor indexed="64"/>
          <bgColor theme="3" tint="0.79998168889431442"/>
        </patternFill>
      </fill>
    </dxf>
    <dxf>
      <font>
        <b val="0"/>
        <i val="0"/>
        <strike val="0"/>
        <condense val="0"/>
        <extend val="0"/>
        <outline val="0"/>
        <shadow val="0"/>
        <u val="none"/>
        <vertAlign val="baseline"/>
        <sz val="11"/>
        <color auto="1"/>
        <name val="Calibri"/>
        <family val="2"/>
        <scheme val="minor"/>
      </font>
      <numFmt numFmtId="164" formatCode="&quot;$&quot;#,##0"/>
    </dxf>
    <dxf>
      <font>
        <b val="0"/>
        <i val="0"/>
        <strike val="0"/>
        <condense val="0"/>
        <extend val="0"/>
        <outline val="0"/>
        <shadow val="0"/>
        <u val="none"/>
        <vertAlign val="baseline"/>
        <sz val="11"/>
        <color auto="1"/>
        <name val="Calibri"/>
        <family val="2"/>
        <scheme val="minor"/>
      </font>
      <fill>
        <patternFill patternType="solid">
          <fgColor indexed="64"/>
          <bgColor theme="3" tint="0.79998168889431442"/>
        </patternFill>
      </fill>
    </dxf>
    <dxf>
      <font>
        <b val="0"/>
        <i val="0"/>
        <strike val="0"/>
        <condense val="0"/>
        <extend val="0"/>
        <outline val="0"/>
        <shadow val="0"/>
        <u val="none"/>
        <vertAlign val="baseline"/>
        <sz val="11"/>
        <color auto="1"/>
        <name val="Calibri"/>
        <family val="2"/>
        <scheme val="minor"/>
      </font>
      <numFmt numFmtId="164" formatCode="&quot;$&quot;#,##0"/>
    </dxf>
    <dxf>
      <font>
        <b val="0"/>
        <i val="0"/>
        <strike val="0"/>
        <condense val="0"/>
        <extend val="0"/>
        <outline val="0"/>
        <shadow val="0"/>
        <u val="none"/>
        <vertAlign val="baseline"/>
        <sz val="11"/>
        <color auto="1"/>
        <name val="Calibri"/>
        <family val="2"/>
        <scheme val="minor"/>
      </font>
      <fill>
        <patternFill patternType="solid">
          <fgColor indexed="64"/>
          <bgColor theme="3" tint="0.79998168889431442"/>
        </patternFill>
      </fill>
    </dxf>
    <dxf>
      <font>
        <b val="0"/>
        <i val="0"/>
        <strike val="0"/>
        <condense val="0"/>
        <extend val="0"/>
        <outline val="0"/>
        <shadow val="0"/>
        <u val="none"/>
        <vertAlign val="baseline"/>
        <sz val="11"/>
        <color auto="1"/>
        <name val="Calibri"/>
        <family val="2"/>
        <scheme val="minor"/>
      </font>
      <numFmt numFmtId="164" formatCode="&quot;$&quot;#,##0"/>
    </dxf>
    <dxf>
      <font>
        <b val="0"/>
        <i val="0"/>
        <strike val="0"/>
        <condense val="0"/>
        <extend val="0"/>
        <outline val="0"/>
        <shadow val="0"/>
        <u val="none"/>
        <vertAlign val="baseline"/>
        <sz val="11"/>
        <color auto="1"/>
        <name val="Calibri"/>
        <family val="2"/>
        <scheme val="minor"/>
      </font>
      <numFmt numFmtId="164" formatCode="&quot;$&quot;#,##0"/>
      <fill>
        <patternFill patternType="solid">
          <fgColor indexed="64"/>
          <bgColor theme="3" tint="0.79998168889431442"/>
        </patternFill>
      </fill>
    </dxf>
    <dxf>
      <font>
        <b val="0"/>
        <i val="0"/>
        <strike val="0"/>
        <condense val="0"/>
        <extend val="0"/>
        <outline val="0"/>
        <shadow val="0"/>
        <u val="none"/>
        <vertAlign val="baseline"/>
        <sz val="11"/>
        <color auto="1"/>
        <name val="Calibri"/>
        <family val="2"/>
        <scheme val="minor"/>
      </font>
      <numFmt numFmtId="164" formatCode="&quot;$&quot;#,##0"/>
    </dxf>
    <dxf>
      <font>
        <b val="0"/>
        <i val="0"/>
        <strike val="0"/>
        <condense val="0"/>
        <extend val="0"/>
        <outline val="0"/>
        <shadow val="0"/>
        <u val="none"/>
        <vertAlign val="baseline"/>
        <sz val="11"/>
        <color auto="1"/>
        <name val="Calibri"/>
        <family val="2"/>
        <scheme val="minor"/>
      </font>
    </dxf>
    <dxf>
      <font>
        <b val="0"/>
        <i val="0"/>
        <strike val="0"/>
        <condense val="0"/>
        <extend val="0"/>
        <outline val="0"/>
        <shadow val="0"/>
        <u val="none"/>
        <vertAlign val="baseline"/>
        <sz val="11"/>
        <color auto="1"/>
        <name val="Calibri"/>
        <family val="2"/>
        <scheme val="minor"/>
      </font>
      <numFmt numFmtId="164" formatCode="&quot;$&quot;#,##0"/>
    </dxf>
    <dxf>
      <font>
        <b val="0"/>
        <i val="0"/>
        <strike val="0"/>
        <condense val="0"/>
        <extend val="0"/>
        <outline val="0"/>
        <shadow val="0"/>
        <u val="none"/>
        <vertAlign val="baseline"/>
        <sz val="11"/>
        <color auto="1"/>
        <name val="Calibri"/>
        <family val="2"/>
        <scheme val="minor"/>
      </font>
    </dxf>
    <dxf>
      <font>
        <b val="0"/>
        <i val="0"/>
        <strike val="0"/>
        <condense val="0"/>
        <extend val="0"/>
        <outline val="0"/>
        <shadow val="0"/>
        <u val="none"/>
        <vertAlign val="baseline"/>
        <sz val="11"/>
        <color auto="1"/>
        <name val="Calibri"/>
        <family val="2"/>
        <scheme val="minor"/>
      </font>
      <numFmt numFmtId="164" formatCode="&quot;$&quot;#,##0"/>
    </dxf>
    <dxf>
      <font>
        <b val="0"/>
        <i val="0"/>
        <strike val="0"/>
        <condense val="0"/>
        <extend val="0"/>
        <outline val="0"/>
        <shadow val="0"/>
        <u val="none"/>
        <vertAlign val="baseline"/>
        <sz val="11"/>
        <color auto="1"/>
        <name val="Calibri"/>
        <family val="2"/>
        <scheme val="minor"/>
      </font>
    </dxf>
    <dxf>
      <font>
        <b val="0"/>
        <i val="0"/>
        <strike val="0"/>
        <condense val="0"/>
        <extend val="0"/>
        <outline val="0"/>
        <shadow val="0"/>
        <u val="none"/>
        <vertAlign val="baseline"/>
        <sz val="11"/>
        <color auto="1"/>
        <name val="Calibri"/>
        <family val="2"/>
        <scheme val="minor"/>
      </font>
      <numFmt numFmtId="164" formatCode="&quot;$&quot;#,##0"/>
    </dxf>
    <dxf>
      <font>
        <b val="0"/>
        <i val="0"/>
        <strike val="0"/>
        <condense val="0"/>
        <extend val="0"/>
        <outline val="0"/>
        <shadow val="0"/>
        <u val="none"/>
        <vertAlign val="baseline"/>
        <sz val="11"/>
        <color auto="1"/>
        <name val="Calibri"/>
        <family val="2"/>
        <scheme val="minor"/>
      </font>
    </dxf>
    <dxf>
      <font>
        <b val="0"/>
        <i val="0"/>
        <strike val="0"/>
        <condense val="0"/>
        <extend val="0"/>
        <outline val="0"/>
        <shadow val="0"/>
        <u val="none"/>
        <vertAlign val="baseline"/>
        <sz val="11"/>
        <color auto="1"/>
        <name val="Calibri"/>
        <family val="2"/>
        <scheme val="minor"/>
      </font>
      <numFmt numFmtId="164" formatCode="&quot;$&quot;#,##0"/>
    </dxf>
    <dxf>
      <font>
        <b val="0"/>
        <i val="0"/>
        <strike val="0"/>
        <condense val="0"/>
        <extend val="0"/>
        <outline val="0"/>
        <shadow val="0"/>
        <u val="none"/>
        <vertAlign val="baseline"/>
        <sz val="11"/>
        <color auto="1"/>
        <name val="Calibri"/>
        <family val="2"/>
        <scheme val="minor"/>
      </font>
    </dxf>
    <dxf>
      <font>
        <b val="0"/>
        <i val="0"/>
        <strike val="0"/>
        <condense val="0"/>
        <extend val="0"/>
        <outline val="0"/>
        <shadow val="0"/>
        <u val="none"/>
        <vertAlign val="baseline"/>
        <sz val="11"/>
        <color auto="1"/>
        <name val="Calibri"/>
        <family val="2"/>
        <scheme val="minor"/>
      </font>
      <numFmt numFmtId="164" formatCode="&quot;$&quot;#,##0"/>
    </dxf>
    <dxf>
      <font>
        <b val="0"/>
        <i val="0"/>
        <strike val="0"/>
        <condense val="0"/>
        <extend val="0"/>
        <outline val="0"/>
        <shadow val="0"/>
        <u val="none"/>
        <vertAlign val="baseline"/>
        <sz val="11"/>
        <color auto="1"/>
        <name val="Calibri"/>
        <family val="2"/>
        <scheme val="minor"/>
      </font>
      <numFmt numFmtId="170" formatCode="&quot;$&quot;#,##0;[Red]&quot;$&quot;#,##0"/>
    </dxf>
    <dxf>
      <font>
        <b val="0"/>
        <i val="0"/>
        <strike val="0"/>
        <condense val="0"/>
        <extend val="0"/>
        <outline val="0"/>
        <shadow val="0"/>
        <u val="none"/>
        <vertAlign val="baseline"/>
        <sz val="11"/>
        <color auto="1"/>
        <name val="Calibri"/>
        <family val="2"/>
        <scheme val="minor"/>
      </font>
      <numFmt numFmtId="164" formatCode="&quot;$&quot;#,##0"/>
    </dxf>
    <dxf>
      <font>
        <b val="0"/>
        <i val="0"/>
        <strike val="0"/>
        <condense val="0"/>
        <extend val="0"/>
        <outline val="0"/>
        <shadow val="0"/>
        <u val="none"/>
        <vertAlign val="baseline"/>
        <sz val="11"/>
        <color auto="1"/>
        <name val="Calibri"/>
        <family val="2"/>
        <scheme val="minor"/>
      </font>
      <fill>
        <patternFill patternType="solid">
          <fgColor indexed="64"/>
          <bgColor theme="3" tint="0.79998168889431442"/>
        </patternFill>
      </fill>
    </dxf>
    <dxf>
      <font>
        <b val="0"/>
        <i val="0"/>
        <strike val="0"/>
        <condense val="0"/>
        <extend val="0"/>
        <outline val="0"/>
        <shadow val="0"/>
        <u val="none"/>
        <vertAlign val="baseline"/>
        <sz val="11"/>
        <color auto="1"/>
        <name val="Calibri"/>
        <family val="2"/>
        <scheme val="minor"/>
      </font>
      <numFmt numFmtId="164" formatCode="&quot;$&quot;#,##0"/>
    </dxf>
    <dxf>
      <font>
        <b val="0"/>
        <i val="0"/>
        <strike val="0"/>
        <condense val="0"/>
        <extend val="0"/>
        <outline val="0"/>
        <shadow val="0"/>
        <u val="none"/>
        <vertAlign val="baseline"/>
        <sz val="11"/>
        <color auto="1"/>
        <name val="Calibri"/>
        <family val="2"/>
        <scheme val="minor"/>
      </font>
      <fill>
        <patternFill patternType="solid">
          <fgColor indexed="64"/>
          <bgColor theme="3" tint="0.79998168889431442"/>
        </patternFill>
      </fill>
    </dxf>
    <dxf>
      <font>
        <b val="0"/>
        <i val="0"/>
        <strike val="0"/>
        <condense val="0"/>
        <extend val="0"/>
        <outline val="0"/>
        <shadow val="0"/>
        <u val="none"/>
        <vertAlign val="baseline"/>
        <sz val="11"/>
        <color auto="1"/>
        <name val="Calibri"/>
        <family val="2"/>
        <scheme val="minor"/>
      </font>
      <numFmt numFmtId="164" formatCode="&quot;$&quot;#,##0"/>
    </dxf>
    <dxf>
      <font>
        <b val="0"/>
        <i val="0"/>
        <strike val="0"/>
        <condense val="0"/>
        <extend val="0"/>
        <outline val="0"/>
        <shadow val="0"/>
        <u val="none"/>
        <vertAlign val="baseline"/>
        <sz val="11"/>
        <color auto="1"/>
        <name val="Calibri"/>
        <family val="2"/>
        <scheme val="minor"/>
      </font>
      <numFmt numFmtId="164" formatCode="&quot;$&quot;#,##0"/>
      <fill>
        <patternFill patternType="solid">
          <fgColor indexed="64"/>
          <bgColor theme="3" tint="0.79998168889431442"/>
        </patternFill>
      </fill>
    </dxf>
    <dxf>
      <font>
        <b val="0"/>
        <i val="0"/>
        <strike val="0"/>
        <condense val="0"/>
        <extend val="0"/>
        <outline val="0"/>
        <shadow val="0"/>
        <u val="none"/>
        <vertAlign val="baseline"/>
        <sz val="11"/>
        <color auto="1"/>
        <name val="Calibri"/>
        <family val="2"/>
        <scheme val="minor"/>
      </font>
      <numFmt numFmtId="164" formatCode="&quot;$&quot;#,##0"/>
    </dxf>
    <dxf>
      <font>
        <b val="0"/>
        <i val="0"/>
        <strike val="0"/>
        <condense val="0"/>
        <extend val="0"/>
        <outline val="0"/>
        <shadow val="0"/>
        <u val="none"/>
        <vertAlign val="baseline"/>
        <sz val="11"/>
        <color auto="1"/>
        <name val="Calibri"/>
        <family val="2"/>
        <scheme val="minor"/>
      </font>
    </dxf>
    <dxf>
      <font>
        <b val="0"/>
        <i val="0"/>
        <strike val="0"/>
        <condense val="0"/>
        <extend val="0"/>
        <outline val="0"/>
        <shadow val="0"/>
        <u val="none"/>
        <vertAlign val="baseline"/>
        <sz val="11"/>
        <color auto="1"/>
        <name val="Calibri"/>
        <family val="2"/>
        <scheme val="minor"/>
      </font>
      <numFmt numFmtId="164" formatCode="&quot;$&quot;#,##0"/>
    </dxf>
    <dxf>
      <font>
        <b val="0"/>
        <i val="0"/>
        <strike val="0"/>
        <condense val="0"/>
        <extend val="0"/>
        <outline val="0"/>
        <shadow val="0"/>
        <u val="none"/>
        <vertAlign val="baseline"/>
        <sz val="11"/>
        <color auto="1"/>
        <name val="Calibri"/>
        <family val="2"/>
        <scheme val="minor"/>
      </font>
    </dxf>
    <dxf>
      <font>
        <b val="0"/>
        <i val="0"/>
        <strike val="0"/>
        <condense val="0"/>
        <extend val="0"/>
        <outline val="0"/>
        <shadow val="0"/>
        <u val="none"/>
        <vertAlign val="baseline"/>
        <sz val="11"/>
        <color auto="1"/>
        <name val="Calibri"/>
        <family val="2"/>
        <scheme val="minor"/>
      </font>
      <numFmt numFmtId="164" formatCode="&quot;$&quot;#,##0"/>
    </dxf>
    <dxf>
      <font>
        <b val="0"/>
        <i val="0"/>
        <strike val="0"/>
        <condense val="0"/>
        <extend val="0"/>
        <outline val="0"/>
        <shadow val="0"/>
        <u val="none"/>
        <vertAlign val="baseline"/>
        <sz val="11"/>
        <color auto="1"/>
        <name val="Calibri"/>
        <family val="2"/>
        <scheme val="minor"/>
      </font>
      <fill>
        <patternFill patternType="solid">
          <fgColor indexed="64"/>
          <bgColor theme="3" tint="0.59999389629810485"/>
        </patternFill>
      </fill>
    </dxf>
    <dxf>
      <font>
        <b val="0"/>
        <i val="0"/>
        <strike val="0"/>
        <condense val="0"/>
        <extend val="0"/>
        <outline val="0"/>
        <shadow val="0"/>
        <u val="none"/>
        <vertAlign val="baseline"/>
        <sz val="11"/>
        <color auto="1"/>
        <name val="Calibri"/>
        <family val="2"/>
        <scheme val="minor"/>
      </font>
      <numFmt numFmtId="164" formatCode="&quot;$&quot;#,##0"/>
    </dxf>
    <dxf>
      <font>
        <b val="0"/>
        <i val="0"/>
        <strike val="0"/>
        <condense val="0"/>
        <extend val="0"/>
        <outline val="0"/>
        <shadow val="0"/>
        <u val="none"/>
        <vertAlign val="baseline"/>
        <sz val="11"/>
        <color auto="1"/>
        <name val="Calibri"/>
        <family val="2"/>
        <scheme val="minor"/>
      </font>
      <fill>
        <patternFill patternType="solid">
          <fgColor indexed="64"/>
          <bgColor theme="3" tint="0.79998168889431442"/>
        </patternFill>
      </fill>
    </dxf>
    <dxf>
      <font>
        <b val="0"/>
        <i val="0"/>
        <strike val="0"/>
        <condense val="0"/>
        <extend val="0"/>
        <outline val="0"/>
        <shadow val="0"/>
        <u val="none"/>
        <vertAlign val="baseline"/>
        <sz val="11"/>
        <color auto="1"/>
        <name val="Calibri"/>
        <family val="2"/>
        <scheme val="minor"/>
      </font>
      <numFmt numFmtId="164" formatCode="&quot;$&quot;#,##0"/>
    </dxf>
    <dxf>
      <font>
        <b val="0"/>
        <i val="0"/>
        <strike val="0"/>
        <condense val="0"/>
        <extend val="0"/>
        <outline val="0"/>
        <shadow val="0"/>
        <u val="none"/>
        <vertAlign val="baseline"/>
        <sz val="11"/>
        <color auto="1"/>
        <name val="Calibri"/>
        <family val="2"/>
        <scheme val="minor"/>
      </font>
      <numFmt numFmtId="170" formatCode="&quot;$&quot;#,##0;[Red]&quot;$&quot;#,##0"/>
    </dxf>
    <dxf>
      <font>
        <b val="0"/>
        <i val="0"/>
        <strike val="0"/>
        <condense val="0"/>
        <extend val="0"/>
        <outline val="0"/>
        <shadow val="0"/>
        <u val="none"/>
        <vertAlign val="baseline"/>
        <sz val="11"/>
        <color auto="1"/>
        <name val="Calibri"/>
        <family val="2"/>
        <scheme val="minor"/>
      </font>
      <numFmt numFmtId="164" formatCode="&quot;$&quot;#,##0"/>
    </dxf>
    <dxf>
      <font>
        <b val="0"/>
        <i val="0"/>
        <strike val="0"/>
        <condense val="0"/>
        <extend val="0"/>
        <outline val="0"/>
        <shadow val="0"/>
        <u val="none"/>
        <vertAlign val="baseline"/>
        <sz val="11"/>
        <color auto="1"/>
        <name val="Calibri"/>
        <family val="2"/>
        <scheme val="minor"/>
      </font>
      <numFmt numFmtId="170" formatCode="&quot;$&quot;#,##0;[Red]&quot;$&quot;#,##0"/>
    </dxf>
    <dxf>
      <font>
        <b val="0"/>
        <i val="0"/>
        <strike val="0"/>
        <condense val="0"/>
        <extend val="0"/>
        <outline val="0"/>
        <shadow val="0"/>
        <u val="none"/>
        <vertAlign val="baseline"/>
        <sz val="11"/>
        <color auto="1"/>
        <name val="Calibri"/>
        <family val="2"/>
        <scheme val="minor"/>
      </font>
      <numFmt numFmtId="164" formatCode="&quot;$&quot;#,##0"/>
    </dxf>
    <dxf>
      <font>
        <b val="0"/>
        <i val="0"/>
        <strike val="0"/>
        <condense val="0"/>
        <extend val="0"/>
        <outline val="0"/>
        <shadow val="0"/>
        <u val="none"/>
        <vertAlign val="baseline"/>
        <sz val="11"/>
        <color auto="1"/>
        <name val="Calibri"/>
        <family val="2"/>
        <scheme val="minor"/>
      </font>
      <numFmt numFmtId="170" formatCode="&quot;$&quot;#,##0;[Red]&quot;$&quot;#,##0"/>
    </dxf>
    <dxf>
      <font>
        <b val="0"/>
        <i val="0"/>
        <strike val="0"/>
        <condense val="0"/>
        <extend val="0"/>
        <outline val="0"/>
        <shadow val="0"/>
        <u val="none"/>
        <vertAlign val="baseline"/>
        <sz val="11"/>
        <color auto="1"/>
        <name val="Calibri"/>
        <family val="2"/>
        <scheme val="minor"/>
      </font>
      <numFmt numFmtId="164" formatCode="&quot;$&quot;#,##0"/>
    </dxf>
    <dxf>
      <font>
        <b val="0"/>
        <i val="0"/>
        <strike val="0"/>
        <condense val="0"/>
        <extend val="0"/>
        <outline val="0"/>
        <shadow val="0"/>
        <u val="none"/>
        <vertAlign val="baseline"/>
        <sz val="11"/>
        <color auto="1"/>
        <name val="Calibri"/>
        <family val="2"/>
        <scheme val="minor"/>
      </font>
    </dxf>
    <dxf>
      <font>
        <b val="0"/>
        <i val="0"/>
        <strike val="0"/>
        <condense val="0"/>
        <extend val="0"/>
        <outline val="0"/>
        <shadow val="0"/>
        <u val="none"/>
        <vertAlign val="baseline"/>
        <sz val="11"/>
        <color auto="1"/>
        <name val="Calibri"/>
        <family val="2"/>
        <scheme val="minor"/>
      </font>
      <numFmt numFmtId="164" formatCode="&quot;$&quot;#,##0"/>
    </dxf>
    <dxf>
      <font>
        <b val="0"/>
        <i val="0"/>
        <strike val="0"/>
        <condense val="0"/>
        <extend val="0"/>
        <outline val="0"/>
        <shadow val="0"/>
        <u val="none"/>
        <vertAlign val="baseline"/>
        <sz val="11"/>
        <color auto="1"/>
        <name val="Calibri"/>
        <family val="2"/>
        <scheme val="minor"/>
      </font>
    </dxf>
    <dxf>
      <font>
        <b val="0"/>
        <i val="0"/>
        <strike val="0"/>
        <condense val="0"/>
        <extend val="0"/>
        <outline val="0"/>
        <shadow val="0"/>
        <u val="none"/>
        <vertAlign val="baseline"/>
        <sz val="11"/>
        <color auto="1"/>
        <name val="Calibri"/>
        <family val="2"/>
        <scheme val="minor"/>
      </font>
    </dxf>
    <dxf>
      <font>
        <b val="0"/>
        <i val="0"/>
        <strike val="0"/>
        <condense val="0"/>
        <extend val="0"/>
        <outline val="0"/>
        <shadow val="0"/>
        <u val="none"/>
        <vertAlign val="baseline"/>
        <sz val="11"/>
        <color auto="1"/>
        <name val="Calibri"/>
        <family val="2"/>
        <scheme val="minor"/>
      </font>
    </dxf>
    <dxf>
      <font>
        <b val="0"/>
        <i val="0"/>
        <strike val="0"/>
        <condense val="0"/>
        <extend val="0"/>
        <outline val="0"/>
        <shadow val="0"/>
        <u val="none"/>
        <vertAlign val="baseline"/>
        <sz val="11"/>
        <color auto="1"/>
        <name val="Calibri"/>
        <family val="2"/>
        <scheme val="minor"/>
      </font>
    </dxf>
    <dxf>
      <font>
        <b val="0"/>
        <i val="0"/>
        <strike val="0"/>
        <condense val="0"/>
        <extend val="0"/>
        <outline val="0"/>
        <shadow val="0"/>
        <u val="none"/>
        <vertAlign val="baseline"/>
        <sz val="11"/>
        <color auto="1"/>
        <name val="Calibri"/>
        <family val="2"/>
        <scheme val="minor"/>
      </font>
      <numFmt numFmtId="167" formatCode="mm/dd/yy;@"/>
    </dxf>
    <dxf>
      <font>
        <b val="0"/>
        <i val="0"/>
        <strike val="0"/>
        <condense val="0"/>
        <extend val="0"/>
        <outline val="0"/>
        <shadow val="0"/>
        <u val="none"/>
        <vertAlign val="baseline"/>
        <sz val="11"/>
        <color auto="1"/>
        <name val="Calibri"/>
        <family val="2"/>
        <scheme val="minor"/>
      </font>
    </dxf>
    <dxf>
      <font>
        <b val="0"/>
        <i val="0"/>
        <strike val="0"/>
        <condense val="0"/>
        <extend val="0"/>
        <outline val="0"/>
        <shadow val="0"/>
        <u val="none"/>
        <vertAlign val="baseline"/>
        <sz val="11"/>
        <color auto="1"/>
        <name val="Calibri"/>
        <family val="2"/>
        <scheme val="minor"/>
      </font>
    </dxf>
    <dxf>
      <font>
        <b val="0"/>
        <i val="0"/>
        <strike val="0"/>
        <condense val="0"/>
        <extend val="0"/>
        <outline val="0"/>
        <shadow val="0"/>
        <u val="none"/>
        <vertAlign val="baseline"/>
        <sz val="11"/>
        <color auto="1"/>
        <name val="Calibri"/>
        <family val="2"/>
        <scheme val="minor"/>
      </font>
    </dxf>
    <dxf>
      <font>
        <b val="0"/>
        <i val="0"/>
        <strike val="0"/>
        <condense val="0"/>
        <extend val="0"/>
        <outline val="0"/>
        <shadow val="0"/>
        <u val="none"/>
        <vertAlign val="baseline"/>
        <sz val="11"/>
        <color auto="1"/>
        <name val="Calibri"/>
        <family val="2"/>
        <scheme val="minor"/>
      </font>
    </dxf>
    <dxf>
      <font>
        <b val="0"/>
        <i val="0"/>
        <strike val="0"/>
        <condense val="0"/>
        <extend val="0"/>
        <outline val="0"/>
        <shadow val="0"/>
        <u val="none"/>
        <vertAlign val="baseline"/>
        <sz val="11"/>
        <color auto="1"/>
        <name val="Calibri"/>
        <family val="2"/>
        <scheme val="minor"/>
      </font>
    </dxf>
    <dxf>
      <font>
        <b val="0"/>
        <i val="0"/>
        <strike val="0"/>
        <condense val="0"/>
        <extend val="0"/>
        <outline val="0"/>
        <shadow val="0"/>
        <u val="none"/>
        <vertAlign val="baseline"/>
        <sz val="11"/>
        <color auto="1"/>
        <name val="Calibri"/>
        <family val="2"/>
        <scheme val="minor"/>
      </font>
    </dxf>
    <dxf>
      <font>
        <b val="0"/>
        <i val="0"/>
        <strike val="0"/>
        <condense val="0"/>
        <extend val="0"/>
        <outline val="0"/>
        <shadow val="0"/>
        <u val="none"/>
        <vertAlign val="baseline"/>
        <sz val="11"/>
        <color auto="1"/>
        <name val="Calibri"/>
        <family val="2"/>
        <scheme val="minor"/>
      </font>
    </dxf>
    <dxf>
      <font>
        <b val="0"/>
        <i val="0"/>
        <strike val="0"/>
        <condense val="0"/>
        <extend val="0"/>
        <outline val="0"/>
        <shadow val="0"/>
        <u val="none"/>
        <vertAlign val="baseline"/>
        <sz val="11"/>
        <color auto="1"/>
        <name val="Calibri"/>
        <family val="2"/>
        <scheme val="minor"/>
      </font>
    </dxf>
    <dxf>
      <font>
        <b val="0"/>
        <i val="0"/>
        <strike val="0"/>
        <condense val="0"/>
        <extend val="0"/>
        <outline val="0"/>
        <shadow val="0"/>
        <u val="none"/>
        <vertAlign val="baseline"/>
        <sz val="11"/>
        <color auto="1"/>
        <name val="Calibri"/>
        <family val="2"/>
        <scheme val="minor"/>
      </font>
    </dxf>
    <dxf>
      <font>
        <b val="0"/>
        <i val="0"/>
        <strike val="0"/>
        <condense val="0"/>
        <extend val="0"/>
        <outline val="0"/>
        <shadow val="0"/>
        <u val="none"/>
        <vertAlign val="baseline"/>
        <sz val="11"/>
        <color auto="1"/>
        <name val="Calibri"/>
        <family val="2"/>
        <scheme val="minor"/>
      </font>
    </dxf>
    <dxf>
      <font>
        <b val="0"/>
        <i val="0"/>
        <strike val="0"/>
        <condense val="0"/>
        <extend val="0"/>
        <outline val="0"/>
        <shadow val="0"/>
        <u val="none"/>
        <vertAlign val="baseline"/>
        <sz val="11"/>
        <color auto="1"/>
        <name val="Calibri"/>
        <family val="2"/>
        <scheme val="minor"/>
      </font>
    </dxf>
    <dxf>
      <font>
        <b val="0"/>
        <i val="0"/>
        <strike val="0"/>
        <condense val="0"/>
        <extend val="0"/>
        <outline val="0"/>
        <shadow val="0"/>
        <u val="none"/>
        <vertAlign val="baseline"/>
        <sz val="11"/>
        <color auto="1"/>
        <name val="Calibri"/>
        <family val="2"/>
        <scheme val="minor"/>
      </font>
    </dxf>
    <dxf>
      <font>
        <b val="0"/>
        <i val="0"/>
        <strike val="0"/>
        <condense val="0"/>
        <extend val="0"/>
        <outline val="0"/>
        <shadow val="0"/>
        <u val="none"/>
        <vertAlign val="baseline"/>
        <sz val="11"/>
        <color auto="1"/>
        <name val="Calibri"/>
        <family val="2"/>
        <scheme val="minor"/>
      </font>
    </dxf>
    <dxf>
      <font>
        <b val="0"/>
        <i val="0"/>
        <strike val="0"/>
        <condense val="0"/>
        <extend val="0"/>
        <outline val="0"/>
        <shadow val="0"/>
        <u val="none"/>
        <vertAlign val="baseline"/>
        <sz val="11"/>
        <color auto="1"/>
        <name val="Calibri"/>
        <family val="2"/>
        <scheme val="minor"/>
      </font>
    </dxf>
    <dxf>
      <font>
        <b val="0"/>
        <i val="0"/>
        <strike val="0"/>
        <condense val="0"/>
        <extend val="0"/>
        <outline val="0"/>
        <shadow val="0"/>
        <u val="none"/>
        <vertAlign val="baseline"/>
        <sz val="11"/>
        <color auto="1"/>
        <name val="Calibri"/>
        <family val="2"/>
        <scheme val="minor"/>
      </font>
      <alignment horizontal="general" vertical="bottom" textRotation="0" wrapText="1" indent="0" justifyLastLine="0" shrinkToFit="0" readingOrder="0"/>
    </dxf>
    <dxf>
      <font>
        <b val="0"/>
        <i val="0"/>
        <strike val="0"/>
        <condense val="0"/>
        <extend val="0"/>
        <outline val="0"/>
        <shadow val="0"/>
        <u val="none"/>
        <vertAlign val="baseline"/>
        <sz val="11"/>
        <color auto="1"/>
        <name val="Calibri"/>
        <family val="2"/>
        <scheme val="minor"/>
      </font>
      <alignment horizontal="general" vertical="bottom" textRotation="0" wrapText="1" indent="0" justifyLastLine="0" shrinkToFit="0" readingOrder="0"/>
    </dxf>
    <dxf>
      <font>
        <b val="0"/>
        <i val="0"/>
        <strike val="0"/>
        <condense val="0"/>
        <extend val="0"/>
        <outline val="0"/>
        <shadow val="0"/>
        <u val="none"/>
        <vertAlign val="baseline"/>
        <sz val="11"/>
        <color auto="1"/>
        <name val="Calibri"/>
        <family val="2"/>
        <scheme val="minor"/>
      </font>
    </dxf>
    <dxf>
      <font>
        <b val="0"/>
        <i val="0"/>
        <strike val="0"/>
        <condense val="0"/>
        <extend val="0"/>
        <outline val="0"/>
        <shadow val="0"/>
        <u val="none"/>
        <vertAlign val="baseline"/>
        <sz val="11"/>
        <color auto="1"/>
        <name val="Calibri"/>
        <family val="2"/>
        <scheme val="minor"/>
      </font>
    </dxf>
    <dxf>
      <font>
        <strike val="0"/>
        <outline val="0"/>
        <shadow val="0"/>
        <u val="none"/>
        <vertAlign val="baseline"/>
        <sz val="11"/>
        <color auto="1"/>
        <name val="Calibri"/>
        <family val="2"/>
        <scheme val="minor"/>
      </font>
    </dxf>
    <dxf>
      <font>
        <b val="0"/>
        <i val="0"/>
        <strike val="0"/>
        <condense val="0"/>
        <extend val="0"/>
        <outline val="0"/>
        <shadow val="0"/>
        <u val="none"/>
        <vertAlign val="baseline"/>
        <sz val="11"/>
        <color auto="1"/>
        <name val="Calibri"/>
        <family val="2"/>
        <scheme val="minor"/>
      </font>
      <fill>
        <patternFill patternType="solid">
          <fgColor indexed="64"/>
          <bgColor theme="3" tint="0.79998168889431442"/>
        </patternFill>
      </fill>
    </dxf>
    <dxf>
      <font>
        <strike val="0"/>
        <outline val="0"/>
        <shadow val="0"/>
        <u val="none"/>
        <vertAlign val="baseline"/>
        <sz val="11"/>
        <color auto="1"/>
        <name val="Calibri"/>
        <family val="2"/>
        <scheme val="minor"/>
      </font>
    </dxf>
    <dxf>
      <font>
        <strike val="0"/>
        <outline val="0"/>
        <shadow val="0"/>
        <u val="none"/>
        <vertAlign val="baseline"/>
        <color auto="1"/>
      </font>
    </dxf>
    <dxf>
      <font>
        <strike val="0"/>
        <outline val="0"/>
        <shadow val="0"/>
        <u val="none"/>
        <vertAlign val="baseline"/>
        <color auto="1"/>
      </font>
    </dxf>
    <dxf>
      <font>
        <strike val="0"/>
        <outline val="0"/>
        <shadow val="0"/>
        <u val="none"/>
        <vertAlign val="baseline"/>
        <color auto="1"/>
      </font>
      <numFmt numFmtId="164" formatCode="&quot;$&quot;#,##0"/>
    </dxf>
    <dxf>
      <font>
        <strike val="0"/>
        <outline val="0"/>
        <shadow val="0"/>
        <u val="none"/>
        <vertAlign val="baseline"/>
        <color auto="1"/>
      </font>
    </dxf>
    <dxf>
      <font>
        <strike val="0"/>
        <outline val="0"/>
        <shadow val="0"/>
        <u val="none"/>
        <vertAlign val="baseline"/>
        <color auto="1"/>
      </font>
      <numFmt numFmtId="164" formatCode="&quot;$&quot;#,##0"/>
    </dxf>
    <dxf>
      <font>
        <strike val="0"/>
        <outline val="0"/>
        <shadow val="0"/>
        <u val="none"/>
        <vertAlign val="baseline"/>
        <color auto="1"/>
      </font>
    </dxf>
    <dxf>
      <font>
        <strike val="0"/>
        <outline val="0"/>
        <shadow val="0"/>
        <u val="none"/>
        <vertAlign val="baseline"/>
        <color auto="1"/>
      </font>
      <numFmt numFmtId="164" formatCode="&quot;$&quot;#,##0"/>
    </dxf>
    <dxf>
      <font>
        <b val="0"/>
        <i val="0"/>
        <strike val="0"/>
        <condense val="0"/>
        <extend val="0"/>
        <outline val="0"/>
        <shadow val="0"/>
        <u val="none"/>
        <vertAlign val="baseline"/>
        <sz val="11"/>
        <color auto="1"/>
        <name val="Calibri"/>
        <family val="2"/>
        <scheme val="none"/>
      </font>
      <numFmt numFmtId="164" formatCode="&quot;$&quot;#,##0"/>
      <fill>
        <patternFill patternType="solid">
          <fgColor indexed="64"/>
          <bgColor theme="3" tint="0.79998168889431442"/>
        </patternFill>
      </fill>
      <alignment horizontal="center" vertical="bottom" textRotation="0" wrapText="0" indent="0" justifyLastLine="0" shrinkToFit="0" readingOrder="0"/>
      <border diagonalUp="0" diagonalDown="0" outline="0">
        <left style="thin">
          <color indexed="64"/>
        </left>
        <right style="thin">
          <color indexed="64"/>
        </right>
        <top/>
        <bottom style="thin">
          <color indexed="64"/>
        </bottom>
      </border>
    </dxf>
    <dxf>
      <font>
        <strike val="0"/>
        <outline val="0"/>
        <shadow val="0"/>
        <u val="none"/>
        <vertAlign val="baseline"/>
        <color auto="1"/>
      </font>
      <numFmt numFmtId="164" formatCode="&quot;$&quot;#,##0"/>
    </dxf>
    <dxf>
      <font>
        <strike val="0"/>
        <outline val="0"/>
        <shadow val="0"/>
        <u val="none"/>
        <vertAlign val="baseline"/>
        <color auto="1"/>
      </font>
    </dxf>
    <dxf>
      <font>
        <strike val="0"/>
        <outline val="0"/>
        <shadow val="0"/>
        <u val="none"/>
        <vertAlign val="baseline"/>
        <color auto="1"/>
      </font>
      <numFmt numFmtId="164" formatCode="&quot;$&quot;#,##0"/>
    </dxf>
    <dxf>
      <font>
        <b val="0"/>
        <i val="0"/>
        <strike val="0"/>
        <condense val="0"/>
        <extend val="0"/>
        <outline val="0"/>
        <shadow val="0"/>
        <u val="none"/>
        <vertAlign val="baseline"/>
        <sz val="11"/>
        <color auto="1"/>
        <name val="Calibri"/>
        <family val="2"/>
        <scheme val="none"/>
      </font>
      <numFmt numFmtId="164" formatCode="&quot;$&quot;#,##0"/>
      <alignment horizontal="center"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color auto="1"/>
      </font>
      <numFmt numFmtId="164" formatCode="&quot;$&quot;#,##0"/>
    </dxf>
    <dxf>
      <font>
        <strike val="0"/>
        <outline val="0"/>
        <shadow val="0"/>
        <u val="none"/>
        <vertAlign val="baseline"/>
        <color auto="1"/>
      </font>
    </dxf>
    <dxf>
      <font>
        <strike val="0"/>
        <outline val="0"/>
        <shadow val="0"/>
        <u val="none"/>
        <vertAlign val="baseline"/>
        <color auto="1"/>
      </font>
      <numFmt numFmtId="164" formatCode="&quot;$&quot;#,##0"/>
    </dxf>
    <dxf>
      <font>
        <strike val="0"/>
        <outline val="0"/>
        <shadow val="0"/>
        <u val="none"/>
        <vertAlign val="baseline"/>
        <color auto="1"/>
      </font>
    </dxf>
    <dxf>
      <font>
        <strike val="0"/>
        <outline val="0"/>
        <shadow val="0"/>
        <u val="none"/>
        <vertAlign val="baseline"/>
        <color auto="1"/>
      </font>
      <numFmt numFmtId="164" formatCode="&quot;$&quot;#,##0"/>
    </dxf>
    <dxf>
      <font>
        <strike val="0"/>
        <outline val="0"/>
        <shadow val="0"/>
        <u val="none"/>
        <vertAlign val="baseline"/>
        <color auto="1"/>
      </font>
    </dxf>
    <dxf>
      <font>
        <strike val="0"/>
        <outline val="0"/>
        <shadow val="0"/>
        <u val="none"/>
        <vertAlign val="baseline"/>
        <color auto="1"/>
      </font>
      <numFmt numFmtId="164" formatCode="&quot;$&quot;#,##0"/>
    </dxf>
    <dxf>
      <font>
        <strike val="0"/>
        <outline val="0"/>
        <shadow val="0"/>
        <u val="none"/>
        <vertAlign val="baseline"/>
        <color auto="1"/>
      </font>
    </dxf>
    <dxf>
      <font>
        <strike val="0"/>
        <outline val="0"/>
        <shadow val="0"/>
        <u val="none"/>
        <vertAlign val="baseline"/>
        <color auto="1"/>
      </font>
      <numFmt numFmtId="164" formatCode="&quot;$&quot;#,##0"/>
    </dxf>
    <dxf>
      <font>
        <strike val="0"/>
        <outline val="0"/>
        <shadow val="0"/>
        <u val="none"/>
        <vertAlign val="baseline"/>
        <color auto="1"/>
      </font>
    </dxf>
    <dxf>
      <font>
        <strike val="0"/>
        <outline val="0"/>
        <shadow val="0"/>
        <u val="none"/>
        <vertAlign val="baseline"/>
        <color auto="1"/>
      </font>
      <numFmt numFmtId="164" formatCode="&quot;$&quot;#,##0"/>
    </dxf>
    <dxf>
      <font>
        <strike val="0"/>
        <outline val="0"/>
        <shadow val="0"/>
        <u val="none"/>
        <vertAlign val="baseline"/>
        <color auto="1"/>
      </font>
    </dxf>
    <dxf>
      <font>
        <strike val="0"/>
        <outline val="0"/>
        <shadow val="0"/>
        <u val="none"/>
        <vertAlign val="baseline"/>
        <color auto="1"/>
      </font>
      <numFmt numFmtId="164" formatCode="&quot;$&quot;#,##0"/>
    </dxf>
    <dxf>
      <font>
        <strike val="0"/>
        <outline val="0"/>
        <shadow val="0"/>
        <u val="none"/>
        <vertAlign val="baseline"/>
        <color auto="1"/>
      </font>
    </dxf>
    <dxf>
      <font>
        <strike val="0"/>
        <outline val="0"/>
        <shadow val="0"/>
        <u val="none"/>
        <vertAlign val="baseline"/>
        <color auto="1"/>
      </font>
      <numFmt numFmtId="164" formatCode="&quot;$&quot;#,##0"/>
    </dxf>
    <dxf>
      <font>
        <strike val="0"/>
        <outline val="0"/>
        <shadow val="0"/>
        <u val="none"/>
        <vertAlign val="baseline"/>
        <color auto="1"/>
      </font>
    </dxf>
    <dxf>
      <font>
        <strike val="0"/>
        <outline val="0"/>
        <shadow val="0"/>
        <u val="none"/>
        <vertAlign val="baseline"/>
        <color auto="1"/>
      </font>
      <numFmt numFmtId="164" formatCode="&quot;$&quot;#,##0"/>
    </dxf>
    <dxf>
      <font>
        <strike val="0"/>
        <outline val="0"/>
        <shadow val="0"/>
        <u val="none"/>
        <vertAlign val="baseline"/>
        <color auto="1"/>
      </font>
    </dxf>
    <dxf>
      <font>
        <strike val="0"/>
        <outline val="0"/>
        <shadow val="0"/>
        <u val="none"/>
        <vertAlign val="baseline"/>
        <color auto="1"/>
      </font>
      <numFmt numFmtId="164" formatCode="&quot;$&quot;#,##0"/>
    </dxf>
    <dxf>
      <font>
        <strike val="0"/>
        <outline val="0"/>
        <shadow val="0"/>
        <u val="none"/>
        <vertAlign val="baseline"/>
        <color auto="1"/>
      </font>
    </dxf>
    <dxf>
      <font>
        <strike val="0"/>
        <outline val="0"/>
        <shadow val="0"/>
        <u val="none"/>
        <vertAlign val="baseline"/>
        <color auto="1"/>
      </font>
      <numFmt numFmtId="164" formatCode="&quot;$&quot;#,##0"/>
    </dxf>
    <dxf>
      <font>
        <strike val="0"/>
        <outline val="0"/>
        <shadow val="0"/>
        <u val="none"/>
        <vertAlign val="baseline"/>
        <color auto="1"/>
      </font>
    </dxf>
    <dxf>
      <font>
        <strike val="0"/>
        <outline val="0"/>
        <shadow val="0"/>
        <u val="none"/>
        <vertAlign val="baseline"/>
        <color auto="1"/>
      </font>
      <numFmt numFmtId="164" formatCode="&quot;$&quot;#,##0"/>
    </dxf>
    <dxf>
      <font>
        <strike val="0"/>
        <outline val="0"/>
        <shadow val="0"/>
        <u val="none"/>
        <vertAlign val="baseline"/>
        <color auto="1"/>
      </font>
    </dxf>
    <dxf>
      <font>
        <strike val="0"/>
        <outline val="0"/>
        <shadow val="0"/>
        <u val="none"/>
        <vertAlign val="baseline"/>
        <color auto="1"/>
      </font>
      <numFmt numFmtId="164" formatCode="&quot;$&quot;#,##0"/>
    </dxf>
    <dxf>
      <font>
        <strike val="0"/>
        <outline val="0"/>
        <shadow val="0"/>
        <u val="none"/>
        <vertAlign val="baseline"/>
        <color auto="1"/>
      </font>
    </dxf>
    <dxf>
      <font>
        <strike val="0"/>
        <outline val="0"/>
        <shadow val="0"/>
        <u val="none"/>
        <vertAlign val="baseline"/>
        <color auto="1"/>
      </font>
      <numFmt numFmtId="164" formatCode="&quot;$&quot;#,##0"/>
    </dxf>
    <dxf>
      <font>
        <b val="0"/>
        <i val="0"/>
        <strike val="0"/>
        <condense val="0"/>
        <extend val="0"/>
        <outline val="0"/>
        <shadow val="0"/>
        <u val="none"/>
        <vertAlign val="baseline"/>
        <sz val="11"/>
        <color auto="1"/>
        <name val="Calibri"/>
        <family val="2"/>
        <scheme val="none"/>
      </font>
      <numFmt numFmtId="164" formatCode="&quot;$&quot;#,##0"/>
      <fill>
        <patternFill patternType="solid">
          <fgColor indexed="64"/>
          <bgColor theme="3" tint="0.79998168889431442"/>
        </patternFill>
      </fill>
      <alignment horizontal="center"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color auto="1"/>
      </font>
      <numFmt numFmtId="164" formatCode="&quot;$&quot;#,##0"/>
    </dxf>
    <dxf>
      <font>
        <strike val="0"/>
        <outline val="0"/>
        <shadow val="0"/>
        <u val="none"/>
        <vertAlign val="baseline"/>
        <color auto="1"/>
      </font>
    </dxf>
    <dxf>
      <font>
        <strike val="0"/>
        <outline val="0"/>
        <shadow val="0"/>
        <u val="none"/>
        <vertAlign val="baseline"/>
        <color auto="1"/>
      </font>
      <numFmt numFmtId="164" formatCode="&quot;$&quot;#,##0"/>
    </dxf>
    <dxf>
      <font>
        <strike val="0"/>
        <outline val="0"/>
        <shadow val="0"/>
        <u val="none"/>
        <vertAlign val="baseline"/>
        <color auto="1"/>
      </font>
    </dxf>
    <dxf>
      <font>
        <strike val="0"/>
        <outline val="0"/>
        <shadow val="0"/>
        <u val="none"/>
        <vertAlign val="baseline"/>
        <color auto="1"/>
      </font>
      <numFmt numFmtId="164" formatCode="&quot;$&quot;#,##0"/>
    </dxf>
    <dxf>
      <font>
        <strike val="0"/>
        <outline val="0"/>
        <shadow val="0"/>
        <u val="none"/>
        <vertAlign val="baseline"/>
        <color auto="1"/>
      </font>
    </dxf>
    <dxf>
      <font>
        <strike val="0"/>
        <outline val="0"/>
        <shadow val="0"/>
        <u val="none"/>
        <vertAlign val="baseline"/>
        <color auto="1"/>
      </font>
      <numFmt numFmtId="164" formatCode="&quot;$&quot;#,##0"/>
    </dxf>
    <dxf>
      <font>
        <strike val="0"/>
        <outline val="0"/>
        <shadow val="0"/>
        <u val="none"/>
        <vertAlign val="baseline"/>
        <color auto="1"/>
      </font>
    </dxf>
    <dxf>
      <font>
        <strike val="0"/>
        <outline val="0"/>
        <shadow val="0"/>
        <u val="none"/>
        <vertAlign val="baseline"/>
        <color auto="1"/>
      </font>
      <numFmt numFmtId="164" formatCode="&quot;$&quot;#,##0"/>
    </dxf>
    <dxf>
      <font>
        <strike val="0"/>
        <outline val="0"/>
        <shadow val="0"/>
        <u val="none"/>
        <vertAlign val="baseline"/>
        <color auto="1"/>
      </font>
    </dxf>
    <dxf>
      <font>
        <strike val="0"/>
        <outline val="0"/>
        <shadow val="0"/>
        <u val="none"/>
        <vertAlign val="baseline"/>
        <color auto="1"/>
      </font>
      <numFmt numFmtId="164" formatCode="&quot;$&quot;#,##0"/>
    </dxf>
    <dxf>
      <font>
        <strike val="0"/>
        <outline val="0"/>
        <shadow val="0"/>
        <u val="none"/>
        <vertAlign val="baseline"/>
        <color auto="1"/>
      </font>
    </dxf>
    <dxf>
      <font>
        <strike val="0"/>
        <outline val="0"/>
        <shadow val="0"/>
        <u val="none"/>
        <vertAlign val="baseline"/>
        <color auto="1"/>
      </font>
      <numFmt numFmtId="164" formatCode="&quot;$&quot;#,##0"/>
    </dxf>
    <dxf>
      <font>
        <strike val="0"/>
        <outline val="0"/>
        <shadow val="0"/>
        <u val="none"/>
        <vertAlign val="baseline"/>
        <color auto="1"/>
      </font>
    </dxf>
    <dxf>
      <font>
        <strike val="0"/>
        <outline val="0"/>
        <shadow val="0"/>
        <u val="none"/>
        <vertAlign val="baseline"/>
        <color auto="1"/>
      </font>
      <numFmt numFmtId="164" formatCode="&quot;$&quot;#,##0"/>
    </dxf>
    <dxf>
      <font>
        <strike val="0"/>
        <outline val="0"/>
        <shadow val="0"/>
        <u val="none"/>
        <vertAlign val="baseline"/>
        <color auto="1"/>
      </font>
    </dxf>
    <dxf>
      <font>
        <strike val="0"/>
        <outline val="0"/>
        <shadow val="0"/>
        <u val="none"/>
        <vertAlign val="baseline"/>
        <color auto="1"/>
      </font>
      <numFmt numFmtId="164" formatCode="&quot;$&quot;#,##0"/>
    </dxf>
    <dxf>
      <font>
        <strike val="0"/>
        <outline val="0"/>
        <shadow val="0"/>
        <u val="none"/>
        <vertAlign val="baseline"/>
        <color auto="1"/>
      </font>
    </dxf>
    <dxf>
      <font>
        <strike val="0"/>
        <outline val="0"/>
        <shadow val="0"/>
        <u val="none"/>
        <vertAlign val="baseline"/>
        <color auto="1"/>
      </font>
      <numFmt numFmtId="164" formatCode="&quot;$&quot;#,##0"/>
    </dxf>
    <dxf>
      <font>
        <strike val="0"/>
        <outline val="0"/>
        <shadow val="0"/>
        <u val="none"/>
        <vertAlign val="baseline"/>
        <color auto="1"/>
      </font>
    </dxf>
    <dxf>
      <font>
        <strike val="0"/>
        <outline val="0"/>
        <shadow val="0"/>
        <u val="none"/>
        <vertAlign val="baseline"/>
        <color auto="1"/>
      </font>
      <numFmt numFmtId="164" formatCode="&quot;$&quot;#,##0"/>
    </dxf>
    <dxf>
      <font>
        <strike val="0"/>
        <outline val="0"/>
        <shadow val="0"/>
        <u val="none"/>
        <vertAlign val="baseline"/>
        <color auto="1"/>
      </font>
    </dxf>
    <dxf>
      <font>
        <strike val="0"/>
        <outline val="0"/>
        <shadow val="0"/>
        <u val="none"/>
        <vertAlign val="baseline"/>
        <color auto="1"/>
      </font>
      <numFmt numFmtId="164" formatCode="&quot;$&quot;#,##0"/>
    </dxf>
    <dxf>
      <font>
        <strike val="0"/>
        <outline val="0"/>
        <shadow val="0"/>
        <u val="none"/>
        <vertAlign val="baseline"/>
        <color auto="1"/>
      </font>
    </dxf>
    <dxf>
      <font>
        <strike val="0"/>
        <outline val="0"/>
        <shadow val="0"/>
        <u val="none"/>
        <vertAlign val="baseline"/>
        <color auto="1"/>
      </font>
      <numFmt numFmtId="164" formatCode="&quot;$&quot;#,##0"/>
    </dxf>
    <dxf>
      <font>
        <strike val="0"/>
        <outline val="0"/>
        <shadow val="0"/>
        <u val="none"/>
        <vertAlign val="baseline"/>
        <color auto="1"/>
      </font>
    </dxf>
    <dxf>
      <font>
        <strike val="0"/>
        <outline val="0"/>
        <shadow val="0"/>
        <u val="none"/>
        <vertAlign val="baseline"/>
        <color auto="1"/>
      </font>
      <numFmt numFmtId="164" formatCode="&quot;$&quot;#,##0"/>
    </dxf>
    <dxf>
      <font>
        <strike val="0"/>
        <outline val="0"/>
        <shadow val="0"/>
        <u val="none"/>
        <vertAlign val="baseline"/>
        <color auto="1"/>
      </font>
    </dxf>
    <dxf>
      <font>
        <strike val="0"/>
        <outline val="0"/>
        <shadow val="0"/>
        <u val="none"/>
        <vertAlign val="baseline"/>
        <color auto="1"/>
      </font>
    </dxf>
    <dxf>
      <font>
        <strike val="0"/>
        <outline val="0"/>
        <shadow val="0"/>
        <u val="none"/>
        <vertAlign val="baseline"/>
        <color auto="1"/>
      </font>
    </dxf>
    <dxf>
      <font>
        <strike val="0"/>
        <outline val="0"/>
        <shadow val="0"/>
        <u val="none"/>
        <vertAlign val="baseline"/>
        <color auto="1"/>
      </font>
    </dxf>
    <dxf>
      <font>
        <strike val="0"/>
        <outline val="0"/>
        <shadow val="0"/>
        <u val="none"/>
        <vertAlign val="baseline"/>
        <color auto="1"/>
      </font>
    </dxf>
    <dxf>
      <font>
        <strike val="0"/>
        <outline val="0"/>
        <shadow val="0"/>
        <u val="none"/>
        <vertAlign val="baseline"/>
        <color auto="1"/>
      </font>
    </dxf>
    <dxf>
      <font>
        <strike val="0"/>
        <outline val="0"/>
        <shadow val="0"/>
        <u val="none"/>
        <vertAlign val="baseline"/>
        <color auto="1"/>
      </font>
    </dxf>
    <dxf>
      <font>
        <strike val="0"/>
        <outline val="0"/>
        <shadow val="0"/>
        <u val="none"/>
        <vertAlign val="baseline"/>
        <color auto="1"/>
      </font>
    </dxf>
    <dxf>
      <font>
        <strike val="0"/>
        <outline val="0"/>
        <shadow val="0"/>
        <u val="none"/>
        <vertAlign val="baseline"/>
        <color auto="1"/>
      </font>
    </dxf>
    <dxf>
      <font>
        <strike val="0"/>
        <outline val="0"/>
        <shadow val="0"/>
        <u val="none"/>
        <vertAlign val="baseline"/>
        <color auto="1"/>
      </font>
    </dxf>
    <dxf>
      <font>
        <strike val="0"/>
        <outline val="0"/>
        <shadow val="0"/>
        <u val="none"/>
        <vertAlign val="baseline"/>
        <color auto="1"/>
      </font>
    </dxf>
    <dxf>
      <font>
        <strike val="0"/>
        <outline val="0"/>
        <shadow val="0"/>
        <u val="none"/>
        <vertAlign val="baseline"/>
        <color auto="1"/>
      </font>
    </dxf>
    <dxf>
      <font>
        <strike val="0"/>
        <outline val="0"/>
        <shadow val="0"/>
        <u val="none"/>
        <vertAlign val="baseline"/>
        <color auto="1"/>
      </font>
    </dxf>
    <dxf>
      <font>
        <strike val="0"/>
        <outline val="0"/>
        <shadow val="0"/>
        <u val="none"/>
        <vertAlign val="baseline"/>
        <color auto="1"/>
      </font>
    </dxf>
    <dxf>
      <font>
        <strike val="0"/>
        <outline val="0"/>
        <shadow val="0"/>
        <u val="none"/>
        <vertAlign val="baseline"/>
        <color auto="1"/>
      </font>
    </dxf>
    <dxf>
      <font>
        <strike val="0"/>
        <outline val="0"/>
        <shadow val="0"/>
        <u val="none"/>
        <vertAlign val="baseline"/>
        <color auto="1"/>
      </font>
    </dxf>
    <dxf>
      <font>
        <strike val="0"/>
        <outline val="0"/>
        <shadow val="0"/>
        <u val="none"/>
        <vertAlign val="baseline"/>
        <color auto="1"/>
      </font>
    </dxf>
    <dxf>
      <font>
        <strike val="0"/>
        <outline val="0"/>
        <shadow val="0"/>
        <u val="none"/>
        <vertAlign val="baseline"/>
        <color auto="1"/>
      </font>
    </dxf>
    <dxf>
      <font>
        <strike val="0"/>
        <outline val="0"/>
        <shadow val="0"/>
        <u val="none"/>
        <vertAlign val="baseline"/>
        <color auto="1"/>
      </font>
    </dxf>
    <dxf>
      <font>
        <strike val="0"/>
        <outline val="0"/>
        <shadow val="0"/>
        <u val="none"/>
        <vertAlign val="baseline"/>
        <color auto="1"/>
      </font>
    </dxf>
    <dxf>
      <font>
        <strike val="0"/>
        <outline val="0"/>
        <shadow val="0"/>
        <u val="none"/>
        <vertAlign val="baseline"/>
        <color auto="1"/>
      </font>
    </dxf>
    <dxf>
      <font>
        <strike val="0"/>
        <outline val="0"/>
        <shadow val="0"/>
        <u val="none"/>
        <vertAlign val="baseline"/>
        <color auto="1"/>
      </font>
    </dxf>
    <dxf>
      <font>
        <strike val="0"/>
        <outline val="0"/>
        <shadow val="0"/>
        <u val="none"/>
        <vertAlign val="baseline"/>
        <color auto="1"/>
      </font>
    </dxf>
    <dxf>
      <font>
        <strike val="0"/>
        <outline val="0"/>
        <shadow val="0"/>
        <u val="none"/>
        <vertAlign val="baseline"/>
        <color auto="1"/>
      </font>
    </dxf>
    <dxf>
      <font>
        <strike val="0"/>
        <outline val="0"/>
        <shadow val="0"/>
        <u val="none"/>
        <vertAlign val="baseline"/>
        <color auto="1"/>
      </font>
    </dxf>
    <dxf>
      <font>
        <strike val="0"/>
        <outline val="0"/>
        <shadow val="0"/>
        <u val="none"/>
        <vertAlign val="baseline"/>
        <color auto="1"/>
      </font>
    </dxf>
    <dxf>
      <font>
        <strike val="0"/>
        <outline val="0"/>
        <shadow val="0"/>
        <u val="none"/>
        <vertAlign val="baseline"/>
        <color auto="1"/>
      </font>
      <numFmt numFmtId="164" formatCode="&quot;$&quot;#,##0"/>
    </dxf>
    <dxf>
      <font>
        <strike val="0"/>
        <outline val="0"/>
        <shadow val="0"/>
        <u val="none"/>
        <vertAlign val="baseline"/>
        <color auto="1"/>
      </font>
    </dxf>
    <dxf>
      <font>
        <strike val="0"/>
        <outline val="0"/>
        <shadow val="0"/>
        <u val="none"/>
        <vertAlign val="baseline"/>
        <color auto="1"/>
      </font>
      <numFmt numFmtId="164" formatCode="&quot;$&quot;#,##0"/>
    </dxf>
    <dxf>
      <font>
        <strike val="0"/>
        <outline val="0"/>
        <shadow val="0"/>
        <u val="none"/>
        <vertAlign val="baseline"/>
        <color auto="1"/>
      </font>
    </dxf>
    <dxf>
      <font>
        <strike val="0"/>
        <outline val="0"/>
        <shadow val="0"/>
        <u val="none"/>
        <vertAlign val="baseline"/>
        <color auto="1"/>
      </font>
      <numFmt numFmtId="164" formatCode="&quot;$&quot;#,##0"/>
    </dxf>
    <dxf>
      <font>
        <b val="0"/>
        <i val="0"/>
        <strike val="0"/>
        <condense val="0"/>
        <extend val="0"/>
        <outline val="0"/>
        <shadow val="0"/>
        <u val="none"/>
        <vertAlign val="baseline"/>
        <sz val="11"/>
        <color auto="1"/>
        <name val="Calibri"/>
        <family val="2"/>
        <scheme val="minor"/>
      </font>
      <numFmt numFmtId="164" formatCode="&quot;$&quot;#,##0"/>
      <alignment horizontal="center" vertical="center" textRotation="0" wrapText="0" indent="0" justifyLastLine="0" shrinkToFit="0" readingOrder="0"/>
      <border diagonalUp="0" diagonalDown="0" outline="0">
        <left style="thin">
          <color indexed="64"/>
        </left>
        <right style="thin">
          <color indexed="64"/>
        </right>
        <top/>
        <bottom style="thin">
          <color indexed="64"/>
        </bottom>
      </border>
    </dxf>
    <dxf>
      <font>
        <strike val="0"/>
        <outline val="0"/>
        <shadow val="0"/>
        <u val="none"/>
        <vertAlign val="baseline"/>
        <color auto="1"/>
      </font>
      <numFmt numFmtId="164" formatCode="&quot;$&quot;#,##0"/>
    </dxf>
    <dxf>
      <font>
        <b val="0"/>
        <i val="0"/>
        <strike val="0"/>
        <condense val="0"/>
        <extend val="0"/>
        <outline val="0"/>
        <shadow val="0"/>
        <u val="none"/>
        <vertAlign val="baseline"/>
        <sz val="11"/>
        <color auto="1"/>
        <name val="Calibri"/>
        <family val="2"/>
        <scheme val="minor"/>
      </font>
      <numFmt numFmtId="164" formatCode="&quot;$&quot;#,##0"/>
      <fill>
        <patternFill patternType="solid">
          <fgColor indexed="64"/>
          <bgColor theme="3" tint="0.79998168889431442"/>
        </patternFill>
      </fill>
      <alignment horizontal="center" vertical="bottom" textRotation="0" wrapText="0" indent="0" justifyLastLine="0" shrinkToFit="0" readingOrder="0"/>
      <border diagonalUp="0" diagonalDown="0" outline="0">
        <left style="thin">
          <color indexed="64"/>
        </left>
        <right style="thin">
          <color indexed="64"/>
        </right>
        <top/>
        <bottom style="thin">
          <color indexed="64"/>
        </bottom>
      </border>
    </dxf>
    <dxf>
      <font>
        <strike val="0"/>
        <outline val="0"/>
        <shadow val="0"/>
        <u val="none"/>
        <vertAlign val="baseline"/>
        <color auto="1"/>
      </font>
      <numFmt numFmtId="164" formatCode="&quot;$&quot;#,##0"/>
    </dxf>
    <dxf>
      <font>
        <strike val="0"/>
        <outline val="0"/>
        <shadow val="0"/>
        <u val="none"/>
        <vertAlign val="baseline"/>
        <color auto="1"/>
      </font>
    </dxf>
    <dxf>
      <font>
        <strike val="0"/>
        <outline val="0"/>
        <shadow val="0"/>
        <u val="none"/>
        <vertAlign val="baseline"/>
        <color auto="1"/>
      </font>
      <numFmt numFmtId="164" formatCode="&quot;$&quot;#,##0"/>
    </dxf>
    <dxf>
      <font>
        <b val="0"/>
        <i val="0"/>
        <strike val="0"/>
        <condense val="0"/>
        <extend val="0"/>
        <outline val="0"/>
        <shadow val="0"/>
        <u val="none"/>
        <vertAlign val="baseline"/>
        <sz val="11"/>
        <color auto="1"/>
        <name val="Calibri"/>
        <family val="2"/>
        <scheme val="minor"/>
      </font>
      <numFmt numFmtId="164" formatCode="&quot;$&quot;#,##0"/>
      <alignment horizontal="center"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color auto="1"/>
      </font>
      <numFmt numFmtId="164" formatCode="&quot;$&quot;#,##0"/>
    </dxf>
    <dxf>
      <font>
        <b val="0"/>
        <i val="0"/>
        <strike val="0"/>
        <condense val="0"/>
        <extend val="0"/>
        <outline val="0"/>
        <shadow val="0"/>
        <u val="none"/>
        <vertAlign val="baseline"/>
        <sz val="11"/>
        <color auto="1"/>
        <name val="Calibri"/>
        <family val="2"/>
        <scheme val="minor"/>
      </font>
      <numFmt numFmtId="170" formatCode="&quot;$&quot;#,##0;[Red]&quot;$&quot;#,##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color auto="1"/>
      </font>
      <numFmt numFmtId="164" formatCode="&quot;$&quot;#,##0"/>
    </dxf>
    <dxf>
      <font>
        <strike val="0"/>
        <outline val="0"/>
        <shadow val="0"/>
        <u val="none"/>
        <vertAlign val="baseline"/>
        <color auto="1"/>
      </font>
    </dxf>
    <dxf>
      <font>
        <strike val="0"/>
        <outline val="0"/>
        <shadow val="0"/>
        <u val="none"/>
        <vertAlign val="baseline"/>
        <color auto="1"/>
      </font>
      <numFmt numFmtId="164" formatCode="&quot;$&quot;#,##0"/>
    </dxf>
    <dxf>
      <font>
        <b val="0"/>
        <i val="0"/>
        <strike val="0"/>
        <condense val="0"/>
        <extend val="0"/>
        <outline val="0"/>
        <shadow val="0"/>
        <u val="none"/>
        <vertAlign val="baseline"/>
        <sz val="11"/>
        <color auto="1"/>
        <name val="Calibri"/>
        <family val="2"/>
        <scheme val="minor"/>
      </font>
      <numFmt numFmtId="164" formatCode="&quot;$&quot;#,##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color auto="1"/>
      </font>
      <numFmt numFmtId="164" formatCode="&quot;$&quot;#,##0"/>
    </dxf>
    <dxf>
      <font>
        <b val="0"/>
        <i val="0"/>
        <strike val="0"/>
        <condense val="0"/>
        <extend val="0"/>
        <outline val="0"/>
        <shadow val="0"/>
        <u val="none"/>
        <vertAlign val="baseline"/>
        <sz val="11"/>
        <color auto="1"/>
        <name val="Calibri"/>
        <family val="2"/>
        <scheme val="minor"/>
      </font>
      <numFmt numFmtId="164" formatCode="&quot;$&quot;#,##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color auto="1"/>
      </font>
      <numFmt numFmtId="164" formatCode="&quot;$&quot;#,##0"/>
    </dxf>
    <dxf>
      <font>
        <b val="0"/>
        <i val="0"/>
        <strike val="0"/>
        <condense val="0"/>
        <extend val="0"/>
        <outline val="0"/>
        <shadow val="0"/>
        <u val="none"/>
        <vertAlign val="baseline"/>
        <sz val="11"/>
        <color auto="1"/>
        <name val="Calibri"/>
        <family val="2"/>
        <scheme val="minor"/>
      </font>
      <numFmt numFmtId="170" formatCode="&quot;$&quot;#,##0;[Red]&quot;$&quot;#,##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color auto="1"/>
      </font>
      <numFmt numFmtId="164" formatCode="&quot;$&quot;#,##0"/>
    </dxf>
    <dxf>
      <font>
        <b val="0"/>
        <i val="0"/>
        <strike val="0"/>
        <condense val="0"/>
        <extend val="0"/>
        <outline val="0"/>
        <shadow val="0"/>
        <u val="none"/>
        <vertAlign val="baseline"/>
        <sz val="11"/>
        <color auto="1"/>
        <name val="Calibri"/>
        <family val="2"/>
        <scheme val="minor"/>
      </font>
      <numFmt numFmtId="170" formatCode="&quot;$&quot;#,##0;[Red]&quot;$&quot;#,##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color auto="1"/>
      </font>
      <numFmt numFmtId="164" formatCode="&quot;$&quot;#,##0"/>
    </dxf>
    <dxf>
      <font>
        <b val="0"/>
        <i val="0"/>
        <strike val="0"/>
        <condense val="0"/>
        <extend val="0"/>
        <outline val="0"/>
        <shadow val="0"/>
        <u val="none"/>
        <vertAlign val="baseline"/>
        <sz val="11"/>
        <color auto="1"/>
        <name val="Calibri"/>
        <family val="2"/>
        <scheme val="minor"/>
      </font>
      <numFmt numFmtId="170" formatCode="&quot;$&quot;#,##0;[Red]&quot;$&quot;#,##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color auto="1"/>
      </font>
      <numFmt numFmtId="164" formatCode="&quot;$&quot;#,##0"/>
    </dxf>
    <dxf>
      <font>
        <b val="0"/>
        <i val="0"/>
        <strike val="0"/>
        <condense val="0"/>
        <extend val="0"/>
        <outline val="0"/>
        <shadow val="0"/>
        <u val="none"/>
        <vertAlign val="baseline"/>
        <sz val="11"/>
        <color auto="1"/>
        <name val="Calibri"/>
        <family val="2"/>
        <scheme val="minor"/>
      </font>
      <numFmt numFmtId="170" formatCode="&quot;$&quot;#,##0;[Red]&quot;$&quot;#,##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color auto="1"/>
      </font>
      <numFmt numFmtId="164" formatCode="&quot;$&quot;#,##0"/>
    </dxf>
    <dxf>
      <font>
        <strike val="0"/>
        <outline val="0"/>
        <shadow val="0"/>
        <u val="none"/>
        <vertAlign val="baseline"/>
        <color auto="1"/>
      </font>
    </dxf>
    <dxf>
      <font>
        <strike val="0"/>
        <outline val="0"/>
        <shadow val="0"/>
        <u val="none"/>
        <vertAlign val="baseline"/>
        <color auto="1"/>
      </font>
      <numFmt numFmtId="164" formatCode="&quot;$&quot;#,##0"/>
    </dxf>
    <dxf>
      <font>
        <b val="0"/>
        <i val="0"/>
        <strike val="0"/>
        <condense val="0"/>
        <extend val="0"/>
        <outline val="0"/>
        <shadow val="0"/>
        <u val="none"/>
        <vertAlign val="baseline"/>
        <sz val="11"/>
        <color auto="1"/>
        <name val="Calibri"/>
        <family val="2"/>
        <scheme val="minor"/>
      </font>
      <numFmt numFmtId="170" formatCode="&quot;$&quot;#,##0;[Red]&quot;$&quot;#,##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color auto="1"/>
      </font>
      <numFmt numFmtId="164" formatCode="&quot;$&quot;#,##0"/>
    </dxf>
    <dxf>
      <font>
        <b val="0"/>
        <i val="0"/>
        <strike val="0"/>
        <condense val="0"/>
        <extend val="0"/>
        <outline val="0"/>
        <shadow val="0"/>
        <u val="none"/>
        <vertAlign val="baseline"/>
        <sz val="11"/>
        <color auto="1"/>
        <name val="Calibri"/>
        <family val="2"/>
        <scheme val="minor"/>
      </font>
      <numFmt numFmtId="170" formatCode="&quot;$&quot;#,##0;[Red]&quot;$&quot;#,##0"/>
      <alignment horizontal="center" vertical="bottom" textRotation="0" wrapText="0" indent="0" justifyLastLine="0" shrinkToFit="0" readingOrder="0"/>
      <border diagonalUp="0" diagonalDown="0" outline="0">
        <left style="thin">
          <color indexed="64"/>
        </left>
        <right style="thin">
          <color indexed="64"/>
        </right>
        <top/>
        <bottom style="thin">
          <color indexed="64"/>
        </bottom>
      </border>
    </dxf>
    <dxf>
      <font>
        <strike val="0"/>
        <outline val="0"/>
        <shadow val="0"/>
        <u val="none"/>
        <vertAlign val="baseline"/>
        <color auto="1"/>
      </font>
      <numFmt numFmtId="164" formatCode="&quot;$&quot;#,##0"/>
    </dxf>
    <dxf>
      <font>
        <b val="0"/>
        <i val="0"/>
        <strike val="0"/>
        <condense val="0"/>
        <extend val="0"/>
        <outline val="0"/>
        <shadow val="0"/>
        <u val="none"/>
        <vertAlign val="baseline"/>
        <sz val="11"/>
        <color auto="1"/>
        <name val="Calibri"/>
        <family val="2"/>
        <scheme val="minor"/>
      </font>
      <numFmt numFmtId="170" formatCode="&quot;$&quot;#,##0;[Red]&quot;$&quot;#,##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color auto="1"/>
      </font>
      <numFmt numFmtId="164" formatCode="&quot;$&quot;#,##0"/>
    </dxf>
    <dxf>
      <font>
        <b val="0"/>
        <i val="0"/>
        <strike val="0"/>
        <condense val="0"/>
        <extend val="0"/>
        <outline val="0"/>
        <shadow val="0"/>
        <u val="none"/>
        <vertAlign val="baseline"/>
        <sz val="11"/>
        <color auto="1"/>
        <name val="Calibri"/>
        <family val="2"/>
        <scheme val="minor"/>
      </font>
      <numFmt numFmtId="170" formatCode="&quot;$&quot;#,##0;[Red]&quot;$&quot;#,##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color auto="1"/>
      </font>
      <numFmt numFmtId="164" formatCode="&quot;$&quot;#,##0"/>
    </dxf>
    <dxf>
      <font>
        <b val="0"/>
        <i val="0"/>
        <strike val="0"/>
        <condense val="0"/>
        <extend val="0"/>
        <outline val="0"/>
        <shadow val="0"/>
        <u val="none"/>
        <vertAlign val="baseline"/>
        <sz val="11"/>
        <color auto="1"/>
        <name val="Calibri"/>
        <family val="2"/>
        <scheme val="minor"/>
      </font>
      <numFmt numFmtId="164" formatCode="&quot;$&quot;#,##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color auto="1"/>
      </font>
      <numFmt numFmtId="164" formatCode="&quot;$&quot;#,##0"/>
    </dxf>
    <dxf>
      <font>
        <b val="0"/>
        <i val="0"/>
        <strike val="0"/>
        <condense val="0"/>
        <extend val="0"/>
        <outline val="0"/>
        <shadow val="0"/>
        <u val="none"/>
        <vertAlign val="baseline"/>
        <sz val="11"/>
        <color auto="1"/>
        <name val="Calibri"/>
        <family val="2"/>
        <scheme val="minor"/>
      </font>
      <numFmt numFmtId="164" formatCode="&quot;$&quot;#,##0"/>
      <fill>
        <patternFill patternType="solid">
          <fgColor indexed="64"/>
          <bgColor theme="3" tint="0.79998168889431442"/>
        </patternFill>
      </fill>
      <alignment horizontal="center"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color auto="1"/>
      </font>
      <numFmt numFmtId="164" formatCode="&quot;$&quot;#,##0"/>
    </dxf>
    <dxf>
      <font>
        <strike val="0"/>
        <outline val="0"/>
        <shadow val="0"/>
        <u val="none"/>
        <vertAlign val="baseline"/>
        <color auto="1"/>
      </font>
    </dxf>
    <dxf>
      <font>
        <strike val="0"/>
        <outline val="0"/>
        <shadow val="0"/>
        <u val="none"/>
        <vertAlign val="baseline"/>
        <color auto="1"/>
      </font>
      <numFmt numFmtId="164" formatCode="&quot;$&quot;#,##0"/>
    </dxf>
    <dxf>
      <font>
        <b val="0"/>
        <i val="0"/>
        <strike val="0"/>
        <condense val="0"/>
        <extend val="0"/>
        <outline val="0"/>
        <shadow val="0"/>
        <u val="none"/>
        <vertAlign val="baseline"/>
        <sz val="11"/>
        <color auto="1"/>
        <name val="Calibri"/>
        <family val="2"/>
        <scheme val="minor"/>
      </font>
      <numFmt numFmtId="164" formatCode="&quot;$&quot;#,##0"/>
      <alignment horizontal="center" vertical="bottom" textRotation="0" wrapText="0" indent="0" justifyLastLine="0" shrinkToFit="0" readingOrder="0"/>
      <border diagonalUp="0" diagonalDown="0" outline="0">
        <left style="thin">
          <color indexed="64"/>
        </left>
        <right style="thin">
          <color indexed="64"/>
        </right>
        <top/>
        <bottom style="thin">
          <color indexed="64"/>
        </bottom>
      </border>
    </dxf>
    <dxf>
      <font>
        <strike val="0"/>
        <outline val="0"/>
        <shadow val="0"/>
        <u val="none"/>
        <vertAlign val="baseline"/>
        <color auto="1"/>
      </font>
      <numFmt numFmtId="164" formatCode="&quot;$&quot;#,##0"/>
    </dxf>
    <dxf>
      <font>
        <b val="0"/>
        <i val="0"/>
        <strike val="0"/>
        <condense val="0"/>
        <extend val="0"/>
        <outline val="0"/>
        <shadow val="0"/>
        <u val="none"/>
        <vertAlign val="baseline"/>
        <sz val="11"/>
        <color auto="1"/>
        <name val="Calibri"/>
        <family val="2"/>
        <scheme val="minor"/>
      </font>
      <numFmt numFmtId="164" formatCode="&quot;$&quot;#,##0"/>
      <alignment horizontal="center" vertical="bottom" textRotation="0" wrapText="0" indent="0" justifyLastLine="0" shrinkToFit="0" readingOrder="0"/>
      <border diagonalUp="0" diagonalDown="0" outline="0">
        <left style="thin">
          <color indexed="64"/>
        </left>
        <right style="thin">
          <color indexed="64"/>
        </right>
        <top/>
        <bottom style="thin">
          <color indexed="64"/>
        </bottom>
      </border>
    </dxf>
    <dxf>
      <font>
        <strike val="0"/>
        <outline val="0"/>
        <shadow val="0"/>
        <u val="none"/>
        <vertAlign val="baseline"/>
        <color auto="1"/>
      </font>
      <numFmt numFmtId="164" formatCode="&quot;$&quot;#,##0"/>
    </dxf>
    <dxf>
      <font>
        <b val="0"/>
        <i val="0"/>
        <strike val="0"/>
        <condense val="0"/>
        <extend val="0"/>
        <outline val="0"/>
        <shadow val="0"/>
        <u val="none"/>
        <vertAlign val="baseline"/>
        <sz val="11"/>
        <color auto="1"/>
        <name val="Calibri"/>
        <family val="2"/>
        <scheme val="minor"/>
      </font>
      <numFmt numFmtId="164" formatCode="&quot;$&quot;#,##0"/>
      <alignment horizontal="center" vertical="center" textRotation="0" wrapText="0" indent="0" justifyLastLine="0" shrinkToFit="0" readingOrder="0"/>
      <border diagonalUp="0" diagonalDown="0" outline="0">
        <left style="thin">
          <color indexed="64"/>
        </left>
        <right style="thin">
          <color indexed="64"/>
        </right>
        <top/>
        <bottom style="thin">
          <color indexed="64"/>
        </bottom>
      </border>
    </dxf>
    <dxf>
      <font>
        <strike val="0"/>
        <outline val="0"/>
        <shadow val="0"/>
        <u val="none"/>
        <vertAlign val="baseline"/>
        <color auto="1"/>
      </font>
      <numFmt numFmtId="164" formatCode="&quot;$&quot;#,##0"/>
    </dxf>
    <dxf>
      <font>
        <b val="0"/>
        <i val="0"/>
        <strike val="0"/>
        <condense val="0"/>
        <extend val="0"/>
        <outline val="0"/>
        <shadow val="0"/>
        <u val="none"/>
        <vertAlign val="baseline"/>
        <sz val="11"/>
        <color auto="1"/>
        <name val="Calibri"/>
        <family val="2"/>
        <scheme val="minor"/>
      </font>
      <numFmt numFmtId="170" formatCode="&quot;$&quot;#,##0;[Red]&quot;$&quot;#,##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color auto="1"/>
      </font>
      <numFmt numFmtId="164" formatCode="&quot;$&quot;#,##0"/>
    </dxf>
    <dxf>
      <font>
        <b val="0"/>
        <i val="0"/>
        <strike val="0"/>
        <condense val="0"/>
        <extend val="0"/>
        <outline val="0"/>
        <shadow val="0"/>
        <u val="none"/>
        <vertAlign val="baseline"/>
        <sz val="11"/>
        <color auto="1"/>
        <name val="Calibri"/>
        <family val="2"/>
        <scheme val="minor"/>
      </font>
      <alignment horizontal="center"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color auto="1"/>
      </font>
      <numFmt numFmtId="164" formatCode="&quot;$&quot;#,##0"/>
    </dxf>
    <dxf>
      <font>
        <b val="0"/>
        <i val="0"/>
        <strike val="0"/>
        <condense val="0"/>
        <extend val="0"/>
        <outline val="0"/>
        <shadow val="0"/>
        <u val="none"/>
        <vertAlign val="baseline"/>
        <sz val="11"/>
        <color auto="1"/>
        <name val="Calibri"/>
        <family val="2"/>
        <scheme val="minor"/>
      </font>
      <numFmt numFmtId="164" formatCode="&quot;$&quot;#,##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color auto="1"/>
      </font>
      <numFmt numFmtId="164" formatCode="&quot;$&quot;#,##0"/>
    </dxf>
    <dxf>
      <font>
        <b val="0"/>
        <i val="0"/>
        <strike val="0"/>
        <condense val="0"/>
        <extend val="0"/>
        <outline val="0"/>
        <shadow val="0"/>
        <u val="none"/>
        <vertAlign val="baseline"/>
        <sz val="11"/>
        <color auto="1"/>
        <name val="Calibri"/>
        <family val="2"/>
        <scheme val="minor"/>
      </font>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color auto="1"/>
      </font>
      <numFmt numFmtId="164" formatCode="&quot;$&quot;#,##0"/>
    </dxf>
    <dxf>
      <font>
        <b val="0"/>
        <i val="0"/>
        <strike val="0"/>
        <condense val="0"/>
        <extend val="0"/>
        <outline val="0"/>
        <shadow val="0"/>
        <u val="none"/>
        <vertAlign val="baseline"/>
        <sz val="11"/>
        <color auto="1"/>
        <name val="Calibri"/>
        <family val="2"/>
        <scheme val="minor"/>
      </font>
      <numFmt numFmtId="164" formatCode="&quot;$&quot;#,##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color auto="1"/>
      </font>
      <numFmt numFmtId="164" formatCode="&quot;$&quot;#,##0"/>
    </dxf>
    <dxf>
      <font>
        <b val="0"/>
        <i val="0"/>
        <strike val="0"/>
        <condense val="0"/>
        <extend val="0"/>
        <outline val="0"/>
        <shadow val="0"/>
        <u val="none"/>
        <vertAlign val="baseline"/>
        <sz val="11"/>
        <color auto="1"/>
        <name val="Calibri"/>
        <family val="2"/>
        <scheme val="minor"/>
      </font>
      <numFmt numFmtId="164" formatCode="&quot;$&quot;#,##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color auto="1"/>
      </font>
      <numFmt numFmtId="164" formatCode="&quot;$&quot;#,##0"/>
    </dxf>
    <dxf>
      <font>
        <b val="0"/>
        <i val="0"/>
        <strike val="0"/>
        <condense val="0"/>
        <extend val="0"/>
        <outline val="0"/>
        <shadow val="0"/>
        <u val="none"/>
        <vertAlign val="baseline"/>
        <sz val="11"/>
        <color auto="1"/>
        <name val="Calibri"/>
        <family val="2"/>
        <scheme val="minor"/>
      </font>
      <numFmt numFmtId="164" formatCode="&quot;$&quot;#,##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color auto="1"/>
      </font>
      <numFmt numFmtId="164" formatCode="&quot;$&quot;#,##0"/>
    </dxf>
    <dxf>
      <font>
        <strike val="0"/>
        <outline val="0"/>
        <shadow val="0"/>
        <u val="none"/>
        <vertAlign val="baseline"/>
        <color auto="1"/>
      </font>
    </dxf>
    <dxf>
      <font>
        <strike val="0"/>
        <outline val="0"/>
        <shadow val="0"/>
        <u val="none"/>
        <vertAlign val="baseline"/>
        <color auto="1"/>
      </font>
      <numFmt numFmtId="164" formatCode="&quot;$&quot;#,##0"/>
    </dxf>
    <dxf>
      <font>
        <b val="0"/>
        <i val="0"/>
        <strike val="0"/>
        <condense val="0"/>
        <extend val="0"/>
        <outline val="0"/>
        <shadow val="0"/>
        <u val="none"/>
        <vertAlign val="baseline"/>
        <sz val="11"/>
        <color auto="1"/>
        <name val="Calibri"/>
        <family val="2"/>
        <scheme val="minor"/>
      </font>
      <numFmt numFmtId="164" formatCode="&quot;$&quot;#,##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color auto="1"/>
      </font>
      <numFmt numFmtId="164" formatCode="&quot;$&quot;#,##0"/>
    </dxf>
    <dxf>
      <font>
        <strike val="0"/>
        <outline val="0"/>
        <shadow val="0"/>
        <u val="none"/>
        <vertAlign val="baseline"/>
        <color auto="1"/>
      </font>
    </dxf>
    <dxf>
      <font>
        <b val="0"/>
        <i val="0"/>
        <strike val="0"/>
        <condense val="0"/>
        <extend val="0"/>
        <outline val="0"/>
        <shadow val="0"/>
        <u val="none"/>
        <vertAlign val="baseline"/>
        <sz val="11"/>
        <color auto="1"/>
        <name val="Calibri"/>
        <family val="2"/>
        <scheme val="minor"/>
      </font>
      <border diagonalUp="0" diagonalDown="0" outline="0">
        <left style="thin">
          <color indexed="64"/>
        </left>
        <right style="thin">
          <color indexed="64"/>
        </right>
        <top/>
        <bottom/>
      </border>
    </dxf>
    <dxf>
      <font>
        <b val="0"/>
        <i val="0"/>
        <strike val="0"/>
        <condense val="0"/>
        <extend val="0"/>
        <outline val="0"/>
        <shadow val="0"/>
        <u val="none"/>
        <vertAlign val="baseline"/>
        <sz val="11"/>
        <color auto="1"/>
        <name val="Calibri"/>
        <family val="2"/>
        <scheme val="minor"/>
      </font>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auto="1"/>
        <name val="Calibri"/>
        <family val="2"/>
        <scheme val="minor"/>
      </font>
      <numFmt numFmtId="0" formatCode="General"/>
      <fill>
        <patternFill patternType="none">
          <fgColor indexed="64"/>
          <bgColor indexed="65"/>
        </patternFill>
      </fill>
      <alignment horizontal="right" vertical="bottom" textRotation="0" wrapText="0" indent="0" justifyLastLine="0" shrinkToFit="0" readingOrder="0"/>
      <border diagonalUp="0" diagonalDown="0" outline="0">
        <left style="thin">
          <color indexed="64"/>
        </left>
        <right style="thin">
          <color indexed="64"/>
        </right>
        <top/>
        <bottom/>
      </border>
      <protection locked="1" hidden="0"/>
    </dxf>
    <dxf>
      <font>
        <b val="0"/>
        <i val="0"/>
        <strike val="0"/>
        <condense val="0"/>
        <extend val="0"/>
        <outline val="0"/>
        <shadow val="0"/>
        <u val="none"/>
        <vertAlign val="baseline"/>
        <sz val="11"/>
        <color auto="1"/>
        <name val="Calibri"/>
        <family val="2"/>
        <scheme val="minor"/>
      </font>
      <numFmt numFmtId="167" formatCode="mm/dd/yy;@"/>
      <alignment horizontal="right"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auto="1"/>
        <name val="Calibri"/>
        <family val="2"/>
        <scheme val="minor"/>
      </font>
      <numFmt numFmtId="0" formatCode="General"/>
      <fill>
        <patternFill patternType="none">
          <fgColor indexed="64"/>
          <bgColor indexed="65"/>
        </patternFill>
      </fill>
      <alignment horizontal="right" vertical="bottom" textRotation="0" wrapText="0" indent="0" justifyLastLine="0" shrinkToFit="0" readingOrder="0"/>
      <border diagonalUp="0" diagonalDown="0" outline="0">
        <left style="thin">
          <color indexed="64"/>
        </left>
        <right style="thin">
          <color indexed="64"/>
        </right>
        <top/>
        <bottom/>
      </border>
      <protection locked="1" hidden="0"/>
    </dxf>
    <dxf>
      <font>
        <b val="0"/>
        <i val="0"/>
        <strike val="0"/>
        <condense val="0"/>
        <extend val="0"/>
        <outline val="0"/>
        <shadow val="0"/>
        <u val="none"/>
        <vertAlign val="baseline"/>
        <sz val="11"/>
        <color auto="1"/>
        <name val="Calibri"/>
        <family val="2"/>
        <scheme val="minor"/>
      </font>
      <alignment horizontal="right"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auto="1"/>
        <name val="Calibri"/>
        <family val="2"/>
        <scheme val="minor"/>
      </font>
      <numFmt numFmtId="0" formatCode="General"/>
      <fill>
        <patternFill patternType="none">
          <fgColor indexed="64"/>
          <bgColor indexed="65"/>
        </patternFill>
      </fill>
      <alignment horizontal="right" vertical="bottom" textRotation="0" wrapText="0" indent="0" justifyLastLine="0" shrinkToFit="0" readingOrder="0"/>
      <border diagonalUp="0" diagonalDown="0" outline="0">
        <left style="thin">
          <color indexed="64"/>
        </left>
        <right style="thin">
          <color indexed="64"/>
        </right>
        <top/>
        <bottom/>
      </border>
      <protection locked="1" hidden="0"/>
    </dxf>
    <dxf>
      <font>
        <b val="0"/>
        <i val="0"/>
        <strike val="0"/>
        <condense val="0"/>
        <extend val="0"/>
        <outline val="0"/>
        <shadow val="0"/>
        <u val="none"/>
        <vertAlign val="baseline"/>
        <sz val="11"/>
        <color auto="1"/>
        <name val="Calibri"/>
        <family val="2"/>
        <scheme val="minor"/>
      </font>
      <alignment horizontal="right"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auto="1"/>
        <name val="Calibri"/>
        <family val="2"/>
        <scheme val="minor"/>
      </font>
      <numFmt numFmtId="0" formatCode="General"/>
      <fill>
        <patternFill patternType="none">
          <fgColor indexed="64"/>
          <bgColor indexed="65"/>
        </patternFill>
      </fill>
      <alignment horizontal="general" vertical="bottom" textRotation="0" wrapText="0" indent="0" justifyLastLine="0" shrinkToFit="0" readingOrder="0"/>
      <border diagonalUp="0" diagonalDown="0" outline="0">
        <left style="thin">
          <color indexed="64"/>
        </left>
        <right style="thin">
          <color indexed="64"/>
        </right>
        <top/>
        <bottom/>
      </border>
      <protection locked="1" hidden="0"/>
    </dxf>
    <dxf>
      <font>
        <b val="0"/>
        <i val="0"/>
        <strike val="0"/>
        <condense val="0"/>
        <extend val="0"/>
        <outline val="0"/>
        <shadow val="0"/>
        <u val="none"/>
        <vertAlign val="baseline"/>
        <sz val="11"/>
        <color auto="1"/>
        <name val="Calibri"/>
        <family val="2"/>
        <scheme val="minor"/>
      </font>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auto="1"/>
        <name val="Calibri"/>
        <family val="2"/>
        <scheme val="minor"/>
      </font>
      <numFmt numFmtId="0" formatCode="General"/>
      <fill>
        <patternFill patternType="none">
          <fgColor indexed="64"/>
          <bgColor indexed="65"/>
        </patternFill>
      </fill>
      <alignment horizontal="general" vertical="bottom" textRotation="0" wrapText="0" indent="0" justifyLastLine="0" shrinkToFit="0" readingOrder="0"/>
      <border diagonalUp="0" diagonalDown="0" outline="0">
        <left style="thin">
          <color indexed="64"/>
        </left>
        <right style="thin">
          <color indexed="64"/>
        </right>
        <top/>
        <bottom/>
      </border>
      <protection locked="1" hidden="0"/>
    </dxf>
    <dxf>
      <font>
        <b val="0"/>
        <i val="0"/>
        <strike val="0"/>
        <condense val="0"/>
        <extend val="0"/>
        <outline val="0"/>
        <shadow val="0"/>
        <u val="none"/>
        <vertAlign val="baseline"/>
        <sz val="11"/>
        <color auto="1"/>
        <name val="Calibri"/>
        <family val="2"/>
        <scheme val="minor"/>
      </font>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auto="1"/>
        <name val="Calibri"/>
        <family val="2"/>
        <scheme val="minor"/>
      </font>
      <numFmt numFmtId="0" formatCode="General"/>
      <fill>
        <patternFill patternType="none">
          <fgColor indexed="64"/>
          <bgColor indexed="65"/>
        </patternFill>
      </fill>
      <alignment horizontal="general" vertical="bottom" textRotation="0" wrapText="0" indent="0" justifyLastLine="0" shrinkToFit="0" readingOrder="0"/>
      <border diagonalUp="0" diagonalDown="0" outline="0">
        <left style="thin">
          <color indexed="64"/>
        </left>
        <right style="thin">
          <color indexed="64"/>
        </right>
        <top/>
        <bottom/>
      </border>
      <protection locked="1" hidden="0"/>
    </dxf>
    <dxf>
      <font>
        <b val="0"/>
        <i val="0"/>
        <strike val="0"/>
        <condense val="0"/>
        <extend val="0"/>
        <outline val="0"/>
        <shadow val="0"/>
        <u val="none"/>
        <vertAlign val="baseline"/>
        <sz val="11"/>
        <color auto="1"/>
        <name val="Calibri"/>
        <family val="2"/>
        <scheme val="minor"/>
      </font>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auto="1"/>
        <name val="Calibri"/>
        <family val="2"/>
        <scheme val="minor"/>
      </font>
      <numFmt numFmtId="0" formatCode="General"/>
      <fill>
        <patternFill patternType="none">
          <fgColor indexed="64"/>
          <bgColor indexed="65"/>
        </patternFill>
      </fill>
      <alignment horizontal="general" vertical="bottom" textRotation="0" wrapText="0" indent="0" justifyLastLine="0" shrinkToFit="0" readingOrder="0"/>
      <border diagonalUp="0" diagonalDown="0" outline="0">
        <left style="thin">
          <color indexed="64"/>
        </left>
        <right style="thin">
          <color indexed="64"/>
        </right>
        <top/>
        <bottom/>
      </border>
      <protection locked="1" hidden="0"/>
    </dxf>
    <dxf>
      <font>
        <b val="0"/>
        <i val="0"/>
        <strike val="0"/>
        <condense val="0"/>
        <extend val="0"/>
        <outline val="0"/>
        <shadow val="0"/>
        <u val="none"/>
        <vertAlign val="baseline"/>
        <sz val="11"/>
        <color auto="1"/>
        <name val="Calibri"/>
        <family val="2"/>
        <scheme val="minor"/>
      </font>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auto="1"/>
        <name val="Calibri"/>
        <family val="2"/>
        <scheme val="minor"/>
      </font>
      <border diagonalUp="0" diagonalDown="0" outline="0">
        <left style="thin">
          <color indexed="64"/>
        </left>
        <right style="thin">
          <color indexed="64"/>
        </right>
        <top/>
        <bottom/>
      </border>
    </dxf>
    <dxf>
      <font>
        <b val="0"/>
        <i val="0"/>
        <strike val="0"/>
        <condense val="0"/>
        <extend val="0"/>
        <outline val="0"/>
        <shadow val="0"/>
        <u val="none"/>
        <vertAlign val="baseline"/>
        <sz val="11"/>
        <color auto="1"/>
        <name val="Calibri"/>
        <family val="2"/>
        <scheme val="minor"/>
      </font>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auto="1"/>
        <name val="Calibri"/>
        <family val="2"/>
        <scheme val="minor"/>
      </font>
      <numFmt numFmtId="0" formatCode="General"/>
      <fill>
        <patternFill patternType="none">
          <fgColor indexed="64"/>
          <bgColor indexed="65"/>
        </patternFill>
      </fill>
      <alignment horizontal="general" vertical="bottom" textRotation="0" wrapText="0" indent="0" justifyLastLine="0" shrinkToFit="0" readingOrder="0"/>
      <border diagonalUp="0" diagonalDown="0" outline="0">
        <left style="thin">
          <color indexed="64"/>
        </left>
        <right style="thin">
          <color indexed="64"/>
        </right>
        <top/>
        <bottom/>
      </border>
      <protection locked="1" hidden="0"/>
    </dxf>
    <dxf>
      <font>
        <b val="0"/>
        <i val="0"/>
        <strike val="0"/>
        <condense val="0"/>
        <extend val="0"/>
        <outline val="0"/>
        <shadow val="0"/>
        <u val="none"/>
        <vertAlign val="baseline"/>
        <sz val="11"/>
        <color auto="1"/>
        <name val="Calibri"/>
        <family val="2"/>
        <scheme val="minor"/>
      </font>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auto="1"/>
        <name val="Calibri"/>
        <family val="2"/>
        <scheme val="minor"/>
      </font>
      <border diagonalUp="0" diagonalDown="0" outline="0">
        <left style="thin">
          <color indexed="64"/>
        </left>
        <right style="thin">
          <color indexed="64"/>
        </right>
        <top/>
        <bottom/>
      </border>
    </dxf>
    <dxf>
      <font>
        <b val="0"/>
        <i val="0"/>
        <strike val="0"/>
        <condense val="0"/>
        <extend val="0"/>
        <outline val="0"/>
        <shadow val="0"/>
        <u val="none"/>
        <vertAlign val="baseline"/>
        <sz val="11"/>
        <color auto="1"/>
        <name val="Calibri"/>
        <family val="2"/>
        <scheme val="minor"/>
      </font>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color auto="1"/>
      </font>
    </dxf>
    <dxf>
      <font>
        <strike val="0"/>
        <outline val="0"/>
        <shadow val="0"/>
        <u val="none"/>
        <vertAlign val="baseline"/>
        <color auto="1"/>
      </font>
    </dxf>
    <dxf>
      <font>
        <strike val="0"/>
        <outline val="0"/>
        <shadow val="0"/>
        <u val="none"/>
        <vertAlign val="baseline"/>
        <color auto="1"/>
      </font>
    </dxf>
    <dxf>
      <font>
        <b val="0"/>
        <i val="0"/>
        <strike val="0"/>
        <condense val="0"/>
        <extend val="0"/>
        <outline val="0"/>
        <shadow val="0"/>
        <u val="none"/>
        <vertAlign val="baseline"/>
        <sz val="11"/>
        <color auto="1"/>
        <name val="Calibri"/>
        <family val="2"/>
        <scheme val="minor"/>
      </font>
      <alignment horizontal="center" vertical="bottom" textRotation="0" wrapText="0" indent="0" justifyLastLine="0" shrinkToFit="0" readingOrder="0"/>
      <border diagonalUp="0" diagonalDown="0" outline="0">
        <left style="thin">
          <color indexed="64"/>
        </left>
        <right style="thin">
          <color indexed="64"/>
        </right>
        <top/>
        <bottom/>
      </border>
    </dxf>
    <dxf>
      <font>
        <b val="0"/>
        <i val="0"/>
        <strike val="0"/>
        <condense val="0"/>
        <extend val="0"/>
        <outline val="0"/>
        <shadow val="0"/>
        <u val="none"/>
        <vertAlign val="baseline"/>
        <sz val="11"/>
        <color auto="1"/>
        <name val="Calibri"/>
        <family val="2"/>
        <scheme val="minor"/>
      </font>
      <alignment horizontal="center"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auto="1"/>
        <name val="Calibri"/>
        <family val="2"/>
        <scheme val="minor"/>
      </font>
      <alignment horizontal="center" vertical="bottom" textRotation="0" wrapText="0" indent="0" justifyLastLine="0" shrinkToFit="0" readingOrder="0"/>
      <border diagonalUp="0" diagonalDown="0" outline="0">
        <left style="thin">
          <color indexed="64"/>
        </left>
        <right style="thin">
          <color indexed="64"/>
        </right>
        <top/>
        <bottom/>
      </border>
    </dxf>
    <dxf>
      <font>
        <b val="0"/>
        <i val="0"/>
        <strike val="0"/>
        <condense val="0"/>
        <extend val="0"/>
        <outline val="0"/>
        <shadow val="0"/>
        <u val="none"/>
        <vertAlign val="baseline"/>
        <sz val="11"/>
        <color auto="1"/>
        <name val="Calibri"/>
        <family val="2"/>
        <scheme val="minor"/>
      </font>
      <alignment horizontal="center"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auto="1"/>
        <name val="Calibri"/>
        <family val="2"/>
        <scheme val="minor"/>
      </font>
      <numFmt numFmtId="164" formatCode="&quot;$&quot;#,##0"/>
      <fill>
        <patternFill patternType="none">
          <fgColor indexed="64"/>
          <bgColor indexed="65"/>
        </patternFill>
      </fill>
      <alignment horizontal="center" vertical="bottom" textRotation="0" wrapText="0" indent="0" justifyLastLine="0" shrinkToFit="0" readingOrder="0"/>
      <border diagonalUp="0" diagonalDown="0" outline="0">
        <left style="thin">
          <color indexed="64"/>
        </left>
        <right style="thin">
          <color indexed="64"/>
        </right>
        <top/>
        <bottom/>
      </border>
    </dxf>
    <dxf>
      <font>
        <b val="0"/>
        <i val="0"/>
        <strike val="0"/>
        <condense val="0"/>
        <extend val="0"/>
        <outline val="0"/>
        <shadow val="0"/>
        <u val="none"/>
        <vertAlign val="baseline"/>
        <sz val="11"/>
        <color auto="1"/>
        <name val="Calibri"/>
        <family val="2"/>
        <scheme val="minor"/>
      </font>
      <numFmt numFmtId="164" formatCode="&quot;$&quot;#,##0"/>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auto="1"/>
        <name val="Calibri"/>
        <family val="2"/>
        <scheme val="minor"/>
      </font>
      <numFmt numFmtId="164" formatCode="&quot;$&quot;#,##0"/>
      <fill>
        <patternFill patternType="none">
          <fgColor indexed="64"/>
          <bgColor indexed="65"/>
        </patternFill>
      </fill>
      <alignment horizontal="center" vertical="bottom" textRotation="0" wrapText="0" indent="0" justifyLastLine="0" shrinkToFit="0" readingOrder="0"/>
      <border diagonalUp="0" diagonalDown="0" outline="0">
        <left style="thin">
          <color indexed="64"/>
        </left>
        <right style="thin">
          <color indexed="64"/>
        </right>
        <top/>
        <bottom/>
      </border>
    </dxf>
    <dxf>
      <font>
        <b val="0"/>
        <i val="0"/>
        <strike val="0"/>
        <condense val="0"/>
        <extend val="0"/>
        <outline val="0"/>
        <shadow val="0"/>
        <u val="none"/>
        <vertAlign val="baseline"/>
        <sz val="11"/>
        <color auto="1"/>
        <name val="Calibri"/>
        <family val="2"/>
        <scheme val="minor"/>
      </font>
      <numFmt numFmtId="164" formatCode="&quot;$&quot;#,##0"/>
      <fill>
        <patternFill patternType="solid">
          <fgColor indexed="64"/>
          <bgColor theme="3" tint="0.79998168889431442"/>
        </patternFill>
      </fill>
      <alignment horizontal="center" vertical="bottom" textRotation="0" wrapText="0" indent="0" justifyLastLine="0" shrinkToFit="0" readingOrder="0"/>
      <border diagonalUp="0" diagonalDown="0" outline="0">
        <left style="thin">
          <color indexed="64"/>
        </left>
        <right style="thin">
          <color indexed="64"/>
        </right>
        <top/>
        <bottom style="thin">
          <color indexed="64"/>
        </bottom>
      </border>
    </dxf>
    <dxf>
      <font>
        <b val="0"/>
        <i val="0"/>
        <strike val="0"/>
        <condense val="0"/>
        <extend val="0"/>
        <outline val="0"/>
        <shadow val="0"/>
        <u val="none"/>
        <vertAlign val="baseline"/>
        <sz val="11"/>
        <color auto="1"/>
        <name val="Calibri"/>
        <family val="2"/>
        <scheme val="minor"/>
      </font>
      <numFmt numFmtId="164" formatCode="&quot;$&quot;#,##0"/>
      <fill>
        <patternFill patternType="none">
          <fgColor indexed="64"/>
          <bgColor indexed="65"/>
        </patternFill>
      </fill>
      <alignment horizontal="center" vertical="bottom" textRotation="0" wrapText="0" indent="0" justifyLastLine="0" shrinkToFit="0" readingOrder="0"/>
      <border diagonalUp="0" diagonalDown="0" outline="0">
        <left style="thin">
          <color indexed="64"/>
        </left>
        <right style="thin">
          <color indexed="64"/>
        </right>
        <top/>
        <bottom/>
      </border>
    </dxf>
    <dxf>
      <font>
        <b val="0"/>
        <i val="0"/>
        <strike val="0"/>
        <condense val="0"/>
        <extend val="0"/>
        <outline val="0"/>
        <shadow val="0"/>
        <u val="none"/>
        <vertAlign val="baseline"/>
        <sz val="11"/>
        <color auto="1"/>
        <name val="Calibri"/>
        <family val="2"/>
        <scheme val="minor"/>
      </font>
      <numFmt numFmtId="164" formatCode="&quot;$&quot;#,##0"/>
      <alignment horizontal="center"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auto="1"/>
        <name val="Calibri"/>
        <family val="2"/>
        <scheme val="minor"/>
      </font>
      <numFmt numFmtId="164" formatCode="&quot;$&quot;#,##0"/>
      <fill>
        <patternFill patternType="none">
          <fgColor indexed="64"/>
          <bgColor indexed="65"/>
        </patternFill>
      </fill>
      <alignment horizontal="center" vertical="bottom" textRotation="0" wrapText="0" indent="0" justifyLastLine="0" shrinkToFit="0" readingOrder="0"/>
      <border diagonalUp="0" diagonalDown="0" outline="0">
        <left style="thin">
          <color indexed="64"/>
        </left>
        <right style="thin">
          <color indexed="64"/>
        </right>
        <top/>
        <bottom/>
      </border>
    </dxf>
    <dxf>
      <font>
        <b val="0"/>
        <i val="0"/>
        <strike val="0"/>
        <condense val="0"/>
        <extend val="0"/>
        <outline val="0"/>
        <shadow val="0"/>
        <u val="none"/>
        <vertAlign val="baseline"/>
        <sz val="11"/>
        <color auto="1"/>
        <name val="Calibri"/>
        <family val="2"/>
        <scheme val="minor"/>
      </font>
      <numFmt numFmtId="164" formatCode="&quot;$&quot;#,##0"/>
      <alignment horizontal="center"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auto="1"/>
        <name val="Calibri"/>
        <family val="2"/>
        <scheme val="minor"/>
      </font>
      <numFmt numFmtId="164" formatCode="&quot;$&quot;#,##0"/>
      <fill>
        <patternFill patternType="none">
          <fgColor indexed="64"/>
          <bgColor indexed="65"/>
        </patternFill>
      </fill>
      <alignment horizontal="center" vertical="bottom" textRotation="0" wrapText="0" indent="0" justifyLastLine="0" shrinkToFit="0" readingOrder="0"/>
      <border diagonalUp="0" diagonalDown="0" outline="0">
        <left style="thin">
          <color indexed="64"/>
        </left>
        <right style="thin">
          <color indexed="64"/>
        </right>
        <top/>
        <bottom/>
      </border>
    </dxf>
    <dxf>
      <font>
        <b val="0"/>
        <i val="0"/>
        <strike val="0"/>
        <condense val="0"/>
        <extend val="0"/>
        <outline val="0"/>
        <shadow val="0"/>
        <u val="none"/>
        <vertAlign val="baseline"/>
        <sz val="11"/>
        <color auto="1"/>
        <name val="Calibri"/>
        <family val="2"/>
        <scheme val="minor"/>
      </font>
      <numFmt numFmtId="170" formatCode="&quot;$&quot;#,##0;[Red]&quot;$&quot;#,##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auto="1"/>
        <name val="Calibri"/>
        <family val="2"/>
        <scheme val="minor"/>
      </font>
      <numFmt numFmtId="164" formatCode="&quot;$&quot;#,##0"/>
      <fill>
        <patternFill patternType="none">
          <fgColor indexed="64"/>
          <bgColor indexed="65"/>
        </patternFill>
      </fill>
      <alignment horizontal="center" vertical="bottom" textRotation="0" wrapText="0" indent="0" justifyLastLine="0" shrinkToFit="0" readingOrder="0"/>
      <border diagonalUp="0" diagonalDown="0" outline="0">
        <left style="thin">
          <color indexed="64"/>
        </left>
        <right style="thin">
          <color indexed="64"/>
        </right>
        <top/>
        <bottom/>
      </border>
    </dxf>
    <dxf>
      <font>
        <b val="0"/>
        <i val="0"/>
        <strike val="0"/>
        <condense val="0"/>
        <extend val="0"/>
        <outline val="0"/>
        <shadow val="0"/>
        <u val="none"/>
        <vertAlign val="baseline"/>
        <sz val="11"/>
        <color auto="1"/>
        <name val="Calibri"/>
        <family val="2"/>
        <scheme val="minor"/>
      </font>
      <numFmt numFmtId="170" formatCode="&quot;$&quot;#,##0;[Red]&quot;$&quot;#,##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auto="1"/>
        <name val="Calibri"/>
        <family val="2"/>
        <scheme val="minor"/>
      </font>
      <numFmt numFmtId="164" formatCode="&quot;$&quot;#,##0"/>
      <fill>
        <patternFill patternType="none">
          <fgColor indexed="64"/>
          <bgColor indexed="65"/>
        </patternFill>
      </fill>
      <alignment horizontal="center" vertical="bottom" textRotation="0" wrapText="0" indent="0" justifyLastLine="0" shrinkToFit="0" readingOrder="0"/>
      <border diagonalUp="0" diagonalDown="0" outline="0">
        <left style="thin">
          <color indexed="64"/>
        </left>
        <right style="thin">
          <color indexed="64"/>
        </right>
        <top/>
        <bottom/>
      </border>
    </dxf>
    <dxf>
      <font>
        <b val="0"/>
        <i val="0"/>
        <strike val="0"/>
        <condense val="0"/>
        <extend val="0"/>
        <outline val="0"/>
        <shadow val="0"/>
        <u val="none"/>
        <vertAlign val="baseline"/>
        <sz val="11"/>
        <color auto="1"/>
        <name val="Calibri"/>
        <family val="2"/>
        <scheme val="minor"/>
      </font>
      <numFmt numFmtId="164" formatCode="&quot;$&quot;#,##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auto="1"/>
        <name val="Calibri"/>
        <family val="2"/>
        <scheme val="minor"/>
      </font>
      <numFmt numFmtId="164" formatCode="&quot;$&quot;#,##0"/>
      <fill>
        <patternFill patternType="none">
          <fgColor indexed="64"/>
          <bgColor indexed="65"/>
        </patternFill>
      </fill>
      <alignment horizontal="center" vertical="bottom" textRotation="0" wrapText="0" indent="0" justifyLastLine="0" shrinkToFit="0" readingOrder="0"/>
      <border diagonalUp="0" diagonalDown="0" outline="0">
        <left style="thin">
          <color indexed="64"/>
        </left>
        <right style="thin">
          <color indexed="64"/>
        </right>
        <top/>
        <bottom/>
      </border>
    </dxf>
    <dxf>
      <font>
        <b val="0"/>
        <i val="0"/>
        <strike val="0"/>
        <condense val="0"/>
        <extend val="0"/>
        <outline val="0"/>
        <shadow val="0"/>
        <u val="none"/>
        <vertAlign val="baseline"/>
        <sz val="11"/>
        <color auto="1"/>
        <name val="Calibri"/>
        <family val="2"/>
        <scheme val="minor"/>
      </font>
      <numFmt numFmtId="164" formatCode="&quot;$&quot;#,##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auto="1"/>
        <name val="Calibri"/>
        <family val="2"/>
        <scheme val="minor"/>
      </font>
      <numFmt numFmtId="164" formatCode="&quot;$&quot;#,##0"/>
      <fill>
        <patternFill patternType="none">
          <fgColor indexed="64"/>
          <bgColor indexed="65"/>
        </patternFill>
      </fill>
      <alignment horizontal="center" vertical="bottom" textRotation="0" wrapText="0" indent="0" justifyLastLine="0" shrinkToFit="0" readingOrder="0"/>
      <border diagonalUp="0" diagonalDown="0" outline="0">
        <left style="thin">
          <color indexed="64"/>
        </left>
        <right style="thin">
          <color indexed="64"/>
        </right>
        <top/>
        <bottom/>
      </border>
    </dxf>
    <dxf>
      <font>
        <b val="0"/>
        <i val="0"/>
        <strike val="0"/>
        <condense val="0"/>
        <extend val="0"/>
        <outline val="0"/>
        <shadow val="0"/>
        <u val="none"/>
        <vertAlign val="baseline"/>
        <sz val="11"/>
        <color auto="1"/>
        <name val="Calibri"/>
        <family val="2"/>
        <scheme val="minor"/>
      </font>
      <numFmt numFmtId="164" formatCode="&quot;$&quot;#,##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auto="1"/>
        <name val="Calibri"/>
        <family val="2"/>
        <scheme val="minor"/>
      </font>
      <numFmt numFmtId="164" formatCode="&quot;$&quot;#,##0"/>
      <fill>
        <patternFill patternType="none">
          <fgColor indexed="64"/>
          <bgColor indexed="65"/>
        </patternFill>
      </fill>
      <alignment horizontal="center" vertical="bottom" textRotation="0" wrapText="0" indent="0" justifyLastLine="0" shrinkToFit="0" readingOrder="0"/>
      <border diagonalUp="0" diagonalDown="0" outline="0">
        <left style="thin">
          <color indexed="64"/>
        </left>
        <right style="thin">
          <color indexed="64"/>
        </right>
        <top/>
        <bottom/>
      </border>
    </dxf>
    <dxf>
      <font>
        <b val="0"/>
        <i val="0"/>
        <strike val="0"/>
        <condense val="0"/>
        <extend val="0"/>
        <outline val="0"/>
        <shadow val="0"/>
        <u val="none"/>
        <vertAlign val="baseline"/>
        <sz val="11"/>
        <color auto="1"/>
        <name val="Calibri"/>
        <family val="2"/>
        <scheme val="minor"/>
      </font>
      <numFmt numFmtId="164" formatCode="&quot;$&quot;#,##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auto="1"/>
        <name val="Calibri"/>
        <family val="2"/>
        <scheme val="minor"/>
      </font>
      <numFmt numFmtId="164" formatCode="&quot;$&quot;#,##0"/>
      <fill>
        <patternFill patternType="none">
          <fgColor indexed="64"/>
          <bgColor indexed="65"/>
        </patternFill>
      </fill>
      <alignment horizontal="center" vertical="bottom" textRotation="0" wrapText="0" indent="0" justifyLastLine="0" shrinkToFit="0" readingOrder="0"/>
      <border diagonalUp="0" diagonalDown="0" outline="0">
        <left style="thin">
          <color indexed="64"/>
        </left>
        <right style="thin">
          <color indexed="64"/>
        </right>
        <top/>
        <bottom/>
      </border>
    </dxf>
    <dxf>
      <font>
        <b val="0"/>
        <i val="0"/>
        <strike val="0"/>
        <condense val="0"/>
        <extend val="0"/>
        <outline val="0"/>
        <shadow val="0"/>
        <u val="none"/>
        <vertAlign val="baseline"/>
        <sz val="11"/>
        <color auto="1"/>
        <name val="Calibri"/>
        <family val="2"/>
        <scheme val="minor"/>
      </font>
      <numFmt numFmtId="170" formatCode="&quot;$&quot;#,##0;[Red]&quot;$&quot;#,##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auto="1"/>
        <name val="Calibri"/>
        <family val="2"/>
        <scheme val="minor"/>
      </font>
      <numFmt numFmtId="164" formatCode="&quot;$&quot;#,##0"/>
      <fill>
        <patternFill patternType="none">
          <fgColor indexed="64"/>
          <bgColor indexed="65"/>
        </patternFill>
      </fill>
      <alignment horizontal="center" vertical="bottom" textRotation="0" wrapText="0" indent="0" justifyLastLine="0" shrinkToFit="0" readingOrder="0"/>
      <border diagonalUp="0" diagonalDown="0" outline="0">
        <left style="thin">
          <color indexed="64"/>
        </left>
        <right style="thin">
          <color indexed="64"/>
        </right>
        <top/>
        <bottom/>
      </border>
    </dxf>
    <dxf>
      <font>
        <b val="0"/>
        <i val="0"/>
        <strike val="0"/>
        <condense val="0"/>
        <extend val="0"/>
        <outline val="0"/>
        <shadow val="0"/>
        <u val="none"/>
        <vertAlign val="baseline"/>
        <sz val="11"/>
        <color auto="1"/>
        <name val="Calibri"/>
        <family val="2"/>
        <scheme val="minor"/>
      </font>
      <numFmt numFmtId="170" formatCode="&quot;$&quot;#,##0;[Red]&quot;$&quot;#,##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auto="1"/>
        <name val="Calibri"/>
        <family val="2"/>
        <scheme val="minor"/>
      </font>
      <numFmt numFmtId="164" formatCode="&quot;$&quot;#,##0"/>
      <fill>
        <patternFill patternType="none">
          <fgColor indexed="64"/>
          <bgColor indexed="65"/>
        </patternFill>
      </fill>
      <alignment horizontal="center" vertical="bottom" textRotation="0" wrapText="0" indent="0" justifyLastLine="0" shrinkToFit="0" readingOrder="0"/>
      <border diagonalUp="0" diagonalDown="0" outline="0">
        <left style="thin">
          <color indexed="64"/>
        </left>
        <right style="thin">
          <color indexed="64"/>
        </right>
        <top/>
        <bottom/>
      </border>
    </dxf>
    <dxf>
      <font>
        <b val="0"/>
        <i val="0"/>
        <strike val="0"/>
        <condense val="0"/>
        <extend val="0"/>
        <outline val="0"/>
        <shadow val="0"/>
        <u val="none"/>
        <vertAlign val="baseline"/>
        <sz val="11"/>
        <color auto="1"/>
        <name val="Calibri"/>
        <family val="2"/>
        <scheme val="minor"/>
      </font>
      <numFmt numFmtId="164" formatCode="&quot;$&quot;#,##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auto="1"/>
        <name val="Calibri"/>
        <family val="2"/>
        <scheme val="minor"/>
      </font>
      <numFmt numFmtId="164" formatCode="&quot;$&quot;#,##0"/>
      <fill>
        <patternFill patternType="none">
          <fgColor indexed="64"/>
          <bgColor indexed="65"/>
        </patternFill>
      </fill>
      <alignment horizontal="center" vertical="bottom" textRotation="0" wrapText="0" indent="0" justifyLastLine="0" shrinkToFit="0" readingOrder="0"/>
      <border diagonalUp="0" diagonalDown="0" outline="0">
        <left style="thin">
          <color indexed="64"/>
        </left>
        <right style="thin">
          <color indexed="64"/>
        </right>
        <top/>
        <bottom/>
      </border>
    </dxf>
    <dxf>
      <font>
        <b val="0"/>
        <i val="0"/>
        <strike val="0"/>
        <condense val="0"/>
        <extend val="0"/>
        <outline val="0"/>
        <shadow val="0"/>
        <u val="none"/>
        <vertAlign val="baseline"/>
        <sz val="11"/>
        <color auto="1"/>
        <name val="Calibri"/>
        <family val="2"/>
        <scheme val="minor"/>
      </font>
      <numFmt numFmtId="170" formatCode="&quot;$&quot;#,##0;[Red]&quot;$&quot;#,##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auto="1"/>
        <name val="Calibri"/>
        <family val="2"/>
        <scheme val="minor"/>
      </font>
      <numFmt numFmtId="164" formatCode="&quot;$&quot;#,##0"/>
      <fill>
        <patternFill patternType="none">
          <fgColor indexed="64"/>
          <bgColor indexed="65"/>
        </patternFill>
      </fill>
      <alignment horizontal="center" vertical="bottom" textRotation="0" wrapText="0" indent="0" justifyLastLine="0" shrinkToFit="0" readingOrder="0"/>
      <border diagonalUp="0" diagonalDown="0" outline="0">
        <left style="thin">
          <color indexed="64"/>
        </left>
        <right style="thin">
          <color indexed="64"/>
        </right>
        <top/>
        <bottom/>
      </border>
    </dxf>
    <dxf>
      <font>
        <b val="0"/>
        <i val="0"/>
        <strike val="0"/>
        <condense val="0"/>
        <extend val="0"/>
        <outline val="0"/>
        <shadow val="0"/>
        <u val="none"/>
        <vertAlign val="baseline"/>
        <sz val="11"/>
        <color auto="1"/>
        <name val="Calibri"/>
        <family val="2"/>
        <scheme val="minor"/>
      </font>
      <numFmt numFmtId="164" formatCode="&quot;$&quot;#,##0"/>
      <alignment horizontal="center" vertical="bottom" textRotation="0" wrapText="0" indent="0" justifyLastLine="0" shrinkToFit="0" readingOrder="0"/>
      <border diagonalUp="0" diagonalDown="0" outline="0">
        <left style="thin">
          <color indexed="64"/>
        </left>
        <right style="thin">
          <color indexed="64"/>
        </right>
        <top/>
        <bottom style="thin">
          <color indexed="64"/>
        </bottom>
      </border>
    </dxf>
    <dxf>
      <font>
        <b val="0"/>
        <i val="0"/>
        <strike val="0"/>
        <condense val="0"/>
        <extend val="0"/>
        <outline val="0"/>
        <shadow val="0"/>
        <u val="none"/>
        <vertAlign val="baseline"/>
        <sz val="11"/>
        <color auto="1"/>
        <name val="Calibri"/>
        <family val="2"/>
        <scheme val="minor"/>
      </font>
      <numFmt numFmtId="164" formatCode="&quot;$&quot;#,##0"/>
      <fill>
        <patternFill patternType="none">
          <fgColor indexed="64"/>
          <bgColor indexed="65"/>
        </patternFill>
      </fill>
      <alignment horizontal="center" vertical="bottom" textRotation="0" wrapText="0" indent="0" justifyLastLine="0" shrinkToFit="0" readingOrder="0"/>
      <border diagonalUp="0" diagonalDown="0" outline="0">
        <left style="thin">
          <color indexed="64"/>
        </left>
        <right style="thin">
          <color indexed="64"/>
        </right>
        <top/>
        <bottom/>
      </border>
    </dxf>
    <dxf>
      <font>
        <strike val="0"/>
        <outline val="0"/>
        <shadow val="0"/>
        <u val="none"/>
        <vertAlign val="baseline"/>
        <sz val="11"/>
        <color auto="1"/>
        <name val="Calibri"/>
        <family val="2"/>
        <scheme val="minor"/>
      </font>
    </dxf>
    <dxf>
      <font>
        <b val="0"/>
        <i val="0"/>
        <strike val="0"/>
        <condense val="0"/>
        <extend val="0"/>
        <outline val="0"/>
        <shadow val="0"/>
        <u val="none"/>
        <vertAlign val="baseline"/>
        <sz val="11"/>
        <color auto="1"/>
        <name val="Calibri"/>
        <family val="2"/>
        <scheme val="minor"/>
      </font>
      <numFmt numFmtId="164" formatCode="&quot;$&quot;#,##0"/>
      <fill>
        <patternFill patternType="none">
          <fgColor indexed="64"/>
          <bgColor indexed="65"/>
        </patternFill>
      </fill>
      <alignment horizontal="center" vertical="bottom" textRotation="0" wrapText="0" indent="0" justifyLastLine="0" shrinkToFit="0" readingOrder="0"/>
      <border diagonalUp="0" diagonalDown="0" outline="0">
        <left style="thin">
          <color indexed="64"/>
        </left>
        <right style="thin">
          <color indexed="64"/>
        </right>
        <top/>
        <bottom/>
      </border>
    </dxf>
    <dxf>
      <font>
        <b val="0"/>
        <i val="0"/>
        <strike val="0"/>
        <condense val="0"/>
        <extend val="0"/>
        <outline val="0"/>
        <shadow val="0"/>
        <u val="none"/>
        <vertAlign val="baseline"/>
        <sz val="11"/>
        <color auto="1"/>
        <name val="Calibri"/>
        <family val="2"/>
        <scheme val="minor"/>
      </font>
      <numFmt numFmtId="170" formatCode="&quot;$&quot;#,##0;[Red]&quot;$&quot;#,##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auto="1"/>
        <name val="Calibri"/>
        <family val="2"/>
        <scheme val="minor"/>
      </font>
      <numFmt numFmtId="164" formatCode="&quot;$&quot;#,##0"/>
      <fill>
        <patternFill patternType="none">
          <fgColor indexed="64"/>
          <bgColor indexed="65"/>
        </patternFill>
      </fill>
      <alignment horizontal="center" vertical="bottom" textRotation="0" wrapText="0" indent="0" justifyLastLine="0" shrinkToFit="0" readingOrder="0"/>
      <border diagonalUp="0" diagonalDown="0" outline="0">
        <left style="thin">
          <color indexed="64"/>
        </left>
        <right style="thin">
          <color indexed="64"/>
        </right>
        <top/>
        <bottom/>
      </border>
    </dxf>
    <dxf>
      <font>
        <b val="0"/>
        <i val="0"/>
        <strike val="0"/>
        <condense val="0"/>
        <extend val="0"/>
        <outline val="0"/>
        <shadow val="0"/>
        <u val="none"/>
        <vertAlign val="baseline"/>
        <sz val="11"/>
        <color auto="1"/>
        <name val="Calibri"/>
        <family val="2"/>
        <scheme val="minor"/>
      </font>
      <numFmt numFmtId="164" formatCode="&quot;$&quot;#,##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auto="1"/>
        <name val="Calibri"/>
        <family val="2"/>
        <scheme val="minor"/>
      </font>
      <numFmt numFmtId="164" formatCode="&quot;$&quot;#,##0"/>
      <fill>
        <patternFill patternType="none">
          <fgColor indexed="64"/>
          <bgColor indexed="65"/>
        </patternFill>
      </fill>
      <alignment horizontal="center" vertical="bottom" textRotation="0" wrapText="0" indent="0" justifyLastLine="0" shrinkToFit="0" readingOrder="0"/>
      <border diagonalUp="0" diagonalDown="0" outline="0">
        <left style="thin">
          <color indexed="64"/>
        </left>
        <right style="thin">
          <color indexed="64"/>
        </right>
        <top/>
        <bottom/>
      </border>
    </dxf>
    <dxf>
      <font>
        <b val="0"/>
        <i val="0"/>
        <strike val="0"/>
        <condense val="0"/>
        <extend val="0"/>
        <outline val="0"/>
        <shadow val="0"/>
        <u val="none"/>
        <vertAlign val="baseline"/>
        <sz val="11"/>
        <color auto="1"/>
        <name val="Calibri"/>
        <family val="2"/>
        <scheme val="minor"/>
      </font>
      <numFmt numFmtId="164" formatCode="&quot;$&quot;#,##0"/>
      <fill>
        <patternFill patternType="solid">
          <fgColor indexed="64"/>
          <bgColor theme="3" tint="0.79998168889431442"/>
        </patternFill>
      </fill>
      <alignment horizontal="center"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auto="1"/>
        <name val="Calibri"/>
        <family val="2"/>
        <scheme val="minor"/>
      </font>
      <numFmt numFmtId="164" formatCode="&quot;$&quot;#,##0"/>
      <fill>
        <patternFill patternType="none">
          <fgColor indexed="64"/>
          <bgColor indexed="65"/>
        </patternFill>
      </fill>
      <alignment horizontal="center" vertical="bottom" textRotation="0" wrapText="0" indent="0" justifyLastLine="0" shrinkToFit="0" readingOrder="0"/>
      <border diagonalUp="0" diagonalDown="0" outline="0">
        <left style="thin">
          <color indexed="64"/>
        </left>
        <right style="thin">
          <color indexed="64"/>
        </right>
        <top/>
        <bottom/>
      </border>
    </dxf>
    <dxf>
      <font>
        <b val="0"/>
        <i val="0"/>
        <strike val="0"/>
        <condense val="0"/>
        <extend val="0"/>
        <outline val="0"/>
        <shadow val="0"/>
        <u val="none"/>
        <vertAlign val="baseline"/>
        <sz val="11"/>
        <color auto="1"/>
        <name val="Calibri"/>
        <family val="2"/>
        <scheme val="minor"/>
      </font>
      <numFmt numFmtId="164" formatCode="&quot;$&quot;#,##0"/>
      <alignment horizontal="center"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auto="1"/>
        <name val="Calibri"/>
        <family val="2"/>
        <scheme val="minor"/>
      </font>
      <numFmt numFmtId="164" formatCode="&quot;$&quot;#,##0"/>
      <fill>
        <patternFill patternType="none">
          <fgColor indexed="64"/>
          <bgColor indexed="65"/>
        </patternFill>
      </fill>
      <alignment horizontal="center" vertical="bottom" textRotation="0" wrapText="0" indent="0" justifyLastLine="0" shrinkToFit="0" readingOrder="0"/>
      <border diagonalUp="0" diagonalDown="0" outline="0">
        <left style="thin">
          <color indexed="64"/>
        </left>
        <right style="thin">
          <color indexed="64"/>
        </right>
        <top/>
        <bottom/>
      </border>
    </dxf>
    <dxf>
      <font>
        <b val="0"/>
        <i val="0"/>
        <strike val="0"/>
        <condense val="0"/>
        <extend val="0"/>
        <outline val="0"/>
        <shadow val="0"/>
        <u val="none"/>
        <vertAlign val="baseline"/>
        <sz val="11"/>
        <color auto="1"/>
        <name val="Calibri"/>
        <family val="2"/>
        <scheme val="minor"/>
      </font>
      <numFmt numFmtId="164" formatCode="&quot;$&quot;#,##0"/>
      <alignment horizontal="center" vertical="bottom" textRotation="0" wrapText="0" indent="0" justifyLastLine="0" shrinkToFit="0" readingOrder="0"/>
      <border diagonalUp="0" diagonalDown="0" outline="0">
        <left style="thin">
          <color indexed="64"/>
        </left>
        <right style="thin">
          <color indexed="64"/>
        </right>
        <top/>
        <bottom style="thin">
          <color indexed="64"/>
        </bottom>
      </border>
    </dxf>
    <dxf>
      <font>
        <b val="0"/>
        <i val="0"/>
        <strike val="0"/>
        <condense val="0"/>
        <extend val="0"/>
        <outline val="0"/>
        <shadow val="0"/>
        <u val="none"/>
        <vertAlign val="baseline"/>
        <sz val="11"/>
        <color auto="1"/>
        <name val="Calibri"/>
        <family val="2"/>
        <scheme val="minor"/>
      </font>
      <numFmt numFmtId="164" formatCode="&quot;$&quot;#,##0"/>
      <fill>
        <patternFill patternType="none">
          <fgColor indexed="64"/>
          <bgColor indexed="65"/>
        </patternFill>
      </fill>
      <alignment horizontal="center" vertical="bottom" textRotation="0" wrapText="0" indent="0" justifyLastLine="0" shrinkToFit="0" readingOrder="0"/>
      <border diagonalUp="0" diagonalDown="0" outline="0">
        <left style="thin">
          <color indexed="64"/>
        </left>
        <right style="thin">
          <color indexed="64"/>
        </right>
        <top/>
        <bottom/>
      </border>
    </dxf>
    <dxf>
      <font>
        <b val="0"/>
        <i val="0"/>
        <strike val="0"/>
        <condense val="0"/>
        <extend val="0"/>
        <outline val="0"/>
        <shadow val="0"/>
        <u val="none"/>
        <vertAlign val="baseline"/>
        <sz val="11"/>
        <color auto="1"/>
        <name val="Calibri"/>
        <family val="2"/>
        <scheme val="minor"/>
      </font>
      <numFmt numFmtId="164" formatCode="&quot;$&quot;#,##0"/>
      <alignment horizontal="center" vertical="bottom" textRotation="0" wrapText="0" indent="0" justifyLastLine="0" shrinkToFit="0" readingOrder="0"/>
      <border diagonalUp="0" diagonalDown="0" outline="0">
        <left style="thin">
          <color indexed="64"/>
        </left>
        <right style="thin">
          <color indexed="64"/>
        </right>
        <top/>
        <bottom style="thin">
          <color indexed="64"/>
        </bottom>
      </border>
    </dxf>
    <dxf>
      <font>
        <b val="0"/>
        <i val="0"/>
        <strike val="0"/>
        <condense val="0"/>
        <extend val="0"/>
        <outline val="0"/>
        <shadow val="0"/>
        <u val="none"/>
        <vertAlign val="baseline"/>
        <sz val="11"/>
        <color auto="1"/>
        <name val="Calibri"/>
        <family val="2"/>
        <scheme val="minor"/>
      </font>
      <numFmt numFmtId="164" formatCode="&quot;$&quot;#,##0"/>
      <fill>
        <patternFill patternType="none">
          <fgColor indexed="64"/>
          <bgColor indexed="65"/>
        </patternFill>
      </fill>
      <alignment horizontal="center" vertical="bottom" textRotation="0" wrapText="0" indent="0" justifyLastLine="0" shrinkToFit="0" readingOrder="0"/>
      <border diagonalUp="0" diagonalDown="0" outline="0">
        <left style="thin">
          <color indexed="64"/>
        </left>
        <right style="thin">
          <color indexed="64"/>
        </right>
        <top/>
        <bottom/>
      </border>
    </dxf>
    <dxf>
      <font>
        <b val="0"/>
        <i val="0"/>
        <strike val="0"/>
        <condense val="0"/>
        <extend val="0"/>
        <outline val="0"/>
        <shadow val="0"/>
        <u val="none"/>
        <vertAlign val="baseline"/>
        <sz val="11"/>
        <color auto="1"/>
        <name val="Calibri"/>
        <family val="2"/>
        <scheme val="minor"/>
      </font>
      <numFmt numFmtId="164" formatCode="&quot;$&quot;#,##0"/>
      <alignment horizontal="center" vertical="center" textRotation="0" wrapText="0" indent="0" justifyLastLine="0" shrinkToFit="0" readingOrder="0"/>
      <border diagonalUp="0" diagonalDown="0" outline="0">
        <left style="thin">
          <color indexed="64"/>
        </left>
        <right style="thin">
          <color indexed="64"/>
        </right>
        <top/>
        <bottom style="thin">
          <color indexed="64"/>
        </bottom>
      </border>
    </dxf>
    <dxf>
      <font>
        <b val="0"/>
        <i val="0"/>
        <strike val="0"/>
        <condense val="0"/>
        <extend val="0"/>
        <outline val="0"/>
        <shadow val="0"/>
        <u val="none"/>
        <vertAlign val="baseline"/>
        <sz val="11"/>
        <color auto="1"/>
        <name val="Calibri"/>
        <family val="2"/>
        <scheme val="minor"/>
      </font>
      <numFmt numFmtId="164" formatCode="&quot;$&quot;#,##0"/>
      <fill>
        <patternFill patternType="none">
          <fgColor indexed="64"/>
          <bgColor indexed="65"/>
        </patternFill>
      </fill>
      <alignment horizontal="center" vertical="bottom" textRotation="0" wrapText="0" indent="0" justifyLastLine="0" shrinkToFit="0" readingOrder="0"/>
      <border diagonalUp="0" diagonalDown="0" outline="0">
        <left style="thin">
          <color indexed="64"/>
        </left>
        <right style="thin">
          <color indexed="64"/>
        </right>
        <top/>
        <bottom/>
      </border>
    </dxf>
    <dxf>
      <font>
        <strike val="0"/>
        <outline val="0"/>
        <shadow val="0"/>
        <u val="none"/>
        <vertAlign val="baseline"/>
        <sz val="11"/>
        <color auto="1"/>
        <name val="Calibri"/>
        <family val="2"/>
        <scheme val="minor"/>
      </font>
    </dxf>
    <dxf>
      <font>
        <b val="0"/>
        <i val="0"/>
        <strike val="0"/>
        <condense val="0"/>
        <extend val="0"/>
        <outline val="0"/>
        <shadow val="0"/>
        <u val="none"/>
        <vertAlign val="baseline"/>
        <sz val="11"/>
        <color auto="1"/>
        <name val="Calibri"/>
        <family val="2"/>
        <scheme val="minor"/>
      </font>
      <numFmt numFmtId="164" formatCode="&quot;$&quot;#,##0"/>
      <fill>
        <patternFill patternType="none">
          <fgColor indexed="64"/>
          <bgColor indexed="65"/>
        </patternFill>
      </fill>
      <alignment horizontal="center" vertical="bottom" textRotation="0" wrapText="0" indent="0" justifyLastLine="0" shrinkToFit="0" readingOrder="0"/>
      <border diagonalUp="0" diagonalDown="0" outline="0">
        <left style="thin">
          <color indexed="64"/>
        </left>
        <right style="thin">
          <color indexed="64"/>
        </right>
        <top/>
        <bottom/>
      </border>
    </dxf>
    <dxf>
      <font>
        <strike val="0"/>
        <outline val="0"/>
        <shadow val="0"/>
        <u val="none"/>
        <vertAlign val="baseline"/>
        <sz val="11"/>
        <color auto="1"/>
        <name val="Calibri"/>
        <family val="2"/>
        <scheme val="minor"/>
      </font>
    </dxf>
    <dxf>
      <font>
        <b val="0"/>
        <i val="0"/>
        <strike val="0"/>
        <condense val="0"/>
        <extend val="0"/>
        <outline val="0"/>
        <shadow val="0"/>
        <u val="none"/>
        <vertAlign val="baseline"/>
        <sz val="11"/>
        <color auto="1"/>
        <name val="Calibri"/>
        <family val="2"/>
        <scheme val="minor"/>
      </font>
      <numFmt numFmtId="164" formatCode="&quot;$&quot;#,##0"/>
      <fill>
        <patternFill patternType="none">
          <fgColor indexed="64"/>
          <bgColor indexed="65"/>
        </patternFill>
      </fill>
      <alignment horizontal="center" vertical="bottom" textRotation="0" wrapText="0" indent="0" justifyLastLine="0" shrinkToFit="0" readingOrder="0"/>
      <border diagonalUp="0" diagonalDown="0" outline="0">
        <left style="thin">
          <color indexed="64"/>
        </left>
        <right style="thin">
          <color indexed="64"/>
        </right>
        <top/>
        <bottom/>
      </border>
    </dxf>
    <dxf>
      <font>
        <b val="0"/>
        <i val="0"/>
        <strike val="0"/>
        <condense val="0"/>
        <extend val="0"/>
        <outline val="0"/>
        <shadow val="0"/>
        <u val="none"/>
        <vertAlign val="baseline"/>
        <sz val="11"/>
        <color auto="1"/>
        <name val="Calibri"/>
        <family val="2"/>
        <scheme val="minor"/>
      </font>
      <numFmt numFmtId="164" formatCode="&quot;$&quot;#,##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auto="1"/>
        <name val="Calibri"/>
        <family val="2"/>
        <scheme val="minor"/>
      </font>
      <numFmt numFmtId="164" formatCode="&quot;$&quot;#,##0"/>
      <fill>
        <patternFill patternType="none">
          <fgColor indexed="64"/>
          <bgColor indexed="65"/>
        </patternFill>
      </fill>
      <alignment horizontal="center" vertical="bottom" textRotation="0" wrapText="0" indent="0" justifyLastLine="0" shrinkToFit="0" readingOrder="0"/>
      <border diagonalUp="0" diagonalDown="0" outline="0">
        <left style="thin">
          <color indexed="64"/>
        </left>
        <right style="thin">
          <color indexed="64"/>
        </right>
        <top/>
        <bottom/>
      </border>
    </dxf>
    <dxf>
      <font>
        <b val="0"/>
        <i val="0"/>
        <strike val="0"/>
        <condense val="0"/>
        <extend val="0"/>
        <outline val="0"/>
        <shadow val="0"/>
        <u val="none"/>
        <vertAlign val="baseline"/>
        <sz val="11"/>
        <color auto="1"/>
        <name val="Calibri"/>
        <family val="2"/>
        <scheme val="minor"/>
      </font>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auto="1"/>
        <name val="Calibri"/>
        <family val="2"/>
        <scheme val="minor"/>
      </font>
      <numFmt numFmtId="164" formatCode="&quot;$&quot;#,##0"/>
      <fill>
        <patternFill patternType="none">
          <fgColor indexed="64"/>
          <bgColor indexed="65"/>
        </patternFill>
      </fill>
      <alignment horizontal="center" vertical="bottom" textRotation="0" wrapText="0" indent="0" justifyLastLine="0" shrinkToFit="0" readingOrder="0"/>
      <border diagonalUp="0" diagonalDown="0" outline="0">
        <left style="thin">
          <color indexed="64"/>
        </left>
        <right style="thin">
          <color indexed="64"/>
        </right>
        <top/>
        <bottom/>
      </border>
    </dxf>
    <dxf>
      <font>
        <b val="0"/>
        <i val="0"/>
        <strike val="0"/>
        <condense val="0"/>
        <extend val="0"/>
        <outline val="0"/>
        <shadow val="0"/>
        <u val="none"/>
        <vertAlign val="baseline"/>
        <sz val="11"/>
        <color auto="1"/>
        <name val="Calibri"/>
        <family val="2"/>
        <scheme val="minor"/>
      </font>
      <numFmt numFmtId="164" formatCode="&quot;$&quot;#,##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auto="1"/>
        <name val="Calibri"/>
        <family val="2"/>
        <scheme val="minor"/>
      </font>
      <numFmt numFmtId="164" formatCode="&quot;$&quot;#,##0"/>
      <fill>
        <patternFill patternType="none">
          <fgColor indexed="64"/>
          <bgColor indexed="65"/>
        </patternFill>
      </fill>
      <alignment horizontal="center" vertical="bottom" textRotation="0" wrapText="0" indent="0" justifyLastLine="0" shrinkToFit="0" readingOrder="0"/>
      <border diagonalUp="0" diagonalDown="0" outline="0">
        <left style="thin">
          <color indexed="64"/>
        </left>
        <right style="thin">
          <color indexed="64"/>
        </right>
        <top/>
        <bottom/>
      </border>
    </dxf>
    <dxf>
      <font>
        <b val="0"/>
        <i val="0"/>
        <strike val="0"/>
        <condense val="0"/>
        <extend val="0"/>
        <outline val="0"/>
        <shadow val="0"/>
        <u val="none"/>
        <vertAlign val="baseline"/>
        <sz val="11"/>
        <color auto="1"/>
        <name val="Calibri"/>
        <family val="2"/>
        <scheme val="minor"/>
      </font>
      <numFmt numFmtId="164" formatCode="&quot;$&quot;#,##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auto="1"/>
        <name val="Calibri"/>
        <family val="2"/>
        <scheme val="minor"/>
      </font>
      <numFmt numFmtId="164" formatCode="&quot;$&quot;#,##0"/>
      <fill>
        <patternFill patternType="none">
          <fgColor indexed="64"/>
          <bgColor indexed="65"/>
        </patternFill>
      </fill>
      <alignment horizontal="center" vertical="bottom" textRotation="0" wrapText="0" indent="0" justifyLastLine="0" shrinkToFit="0" readingOrder="0"/>
      <border diagonalUp="0" diagonalDown="0" outline="0">
        <left style="thin">
          <color indexed="64"/>
        </left>
        <right style="thin">
          <color indexed="64"/>
        </right>
        <top/>
        <bottom/>
      </border>
    </dxf>
    <dxf>
      <font>
        <b val="0"/>
        <i val="0"/>
        <strike val="0"/>
        <condense val="0"/>
        <extend val="0"/>
        <outline val="0"/>
        <shadow val="0"/>
        <u val="none"/>
        <vertAlign val="baseline"/>
        <sz val="11"/>
        <color auto="1"/>
        <name val="Calibri"/>
        <family val="2"/>
        <scheme val="minor"/>
      </font>
      <numFmt numFmtId="164" formatCode="&quot;$&quot;#,##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auto="1"/>
        <name val="Calibri"/>
        <family val="2"/>
        <scheme val="minor"/>
      </font>
      <numFmt numFmtId="164" formatCode="&quot;$&quot;#,##0"/>
      <fill>
        <patternFill patternType="none">
          <fgColor indexed="64"/>
          <bgColor indexed="65"/>
        </patternFill>
      </fill>
      <alignment horizontal="center" vertical="bottom" textRotation="0" wrapText="0" indent="0" justifyLastLine="0" shrinkToFit="0" readingOrder="0"/>
      <border diagonalUp="0" diagonalDown="0" outline="0">
        <left style="thin">
          <color indexed="64"/>
        </left>
        <right style="thin">
          <color indexed="64"/>
        </right>
        <top/>
        <bottom/>
      </border>
    </dxf>
    <dxf>
      <font>
        <b val="0"/>
        <i val="0"/>
        <strike val="0"/>
        <condense val="0"/>
        <extend val="0"/>
        <outline val="0"/>
        <shadow val="0"/>
        <u val="none"/>
        <vertAlign val="baseline"/>
        <sz val="11"/>
        <color auto="1"/>
        <name val="Calibri"/>
        <family val="2"/>
        <scheme val="minor"/>
      </font>
      <numFmt numFmtId="164" formatCode="&quot;$&quot;#,##0"/>
      <alignment horizontal="center"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auto="1"/>
        <name val="Calibri"/>
        <family val="2"/>
        <scheme val="minor"/>
      </font>
      <numFmt numFmtId="164" formatCode="&quot;$&quot;#,##0"/>
      <fill>
        <patternFill patternType="none">
          <fgColor indexed="64"/>
          <bgColor indexed="65"/>
        </patternFill>
      </fill>
      <alignment horizontal="center" vertical="bottom" textRotation="0" wrapText="0" indent="0" justifyLastLine="0" shrinkToFit="0" readingOrder="0"/>
      <border diagonalUp="0" diagonalDown="0" outline="0">
        <left style="thin">
          <color indexed="64"/>
        </left>
        <right style="thin">
          <color indexed="64"/>
        </right>
        <top/>
        <bottom/>
      </border>
    </dxf>
    <dxf>
      <font>
        <b val="0"/>
        <i val="0"/>
        <strike val="0"/>
        <condense val="0"/>
        <extend val="0"/>
        <outline val="0"/>
        <shadow val="0"/>
        <u val="none"/>
        <vertAlign val="baseline"/>
        <sz val="11"/>
        <color auto="1"/>
        <name val="Calibri"/>
        <family val="2"/>
        <scheme val="minor"/>
      </font>
      <numFmt numFmtId="164" formatCode="&quot;$&quot;#,##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auto="1"/>
        <name val="Calibri"/>
        <family val="2"/>
        <scheme val="minor"/>
      </font>
      <numFmt numFmtId="164" formatCode="&quot;$&quot;#,##0"/>
      <fill>
        <patternFill patternType="none">
          <fgColor indexed="64"/>
          <bgColor indexed="65"/>
        </patternFill>
      </fill>
      <alignment horizontal="center" vertical="bottom" textRotation="0" wrapText="0" indent="0" justifyLastLine="0" shrinkToFit="0" readingOrder="0"/>
      <border diagonalUp="0" diagonalDown="0" outline="0">
        <left style="thin">
          <color indexed="64"/>
        </left>
        <right style="thin">
          <color indexed="64"/>
        </right>
        <top/>
        <bottom/>
      </border>
    </dxf>
    <dxf>
      <font>
        <b val="0"/>
        <i val="0"/>
        <strike val="0"/>
        <condense val="0"/>
        <extend val="0"/>
        <outline val="0"/>
        <shadow val="0"/>
        <u val="none"/>
        <vertAlign val="baseline"/>
        <sz val="11"/>
        <color auto="1"/>
        <name val="Calibri"/>
        <family val="2"/>
        <scheme val="minor"/>
      </font>
      <numFmt numFmtId="164" formatCode="&quot;$&quot;#,##0"/>
      <fill>
        <patternFill patternType="none">
          <fgColor indexed="64"/>
          <bgColor indexed="65"/>
        </patternFill>
      </fill>
      <alignment horizontal="center"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auto="1"/>
        <name val="Calibri"/>
        <family val="2"/>
        <scheme val="minor"/>
      </font>
      <border diagonalUp="0" diagonalDown="0" outline="0">
        <left style="thin">
          <color indexed="64"/>
        </left>
        <right style="thin">
          <color indexed="64"/>
        </right>
        <top/>
        <bottom/>
      </border>
    </dxf>
    <dxf>
      <font>
        <b val="0"/>
        <i val="0"/>
        <strike val="0"/>
        <condense val="0"/>
        <extend val="0"/>
        <outline val="0"/>
        <shadow val="0"/>
        <u val="none"/>
        <vertAlign val="baseline"/>
        <sz val="11"/>
        <color auto="1"/>
        <name val="Calibri"/>
        <family val="2"/>
        <scheme val="minor"/>
      </font>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auto="1"/>
        <name val="Calibri"/>
        <family val="2"/>
        <scheme val="minor"/>
      </font>
      <numFmt numFmtId="0" formatCode="General"/>
      <fill>
        <patternFill patternType="none">
          <fgColor indexed="64"/>
          <bgColor indexed="65"/>
        </patternFill>
      </fill>
      <alignment horizontal="right" vertical="bottom" textRotation="0" wrapText="0" indent="0" justifyLastLine="0" shrinkToFit="0" readingOrder="0"/>
      <border diagonalUp="0" diagonalDown="0" outline="0">
        <left style="thin">
          <color indexed="64"/>
        </left>
        <right style="thin">
          <color indexed="64"/>
        </right>
        <top/>
        <bottom/>
      </border>
      <protection locked="1" hidden="0"/>
    </dxf>
    <dxf>
      <font>
        <b val="0"/>
        <i val="0"/>
        <strike val="0"/>
        <condense val="0"/>
        <extend val="0"/>
        <outline val="0"/>
        <shadow val="0"/>
        <u val="none"/>
        <vertAlign val="baseline"/>
        <sz val="11"/>
        <color auto="1"/>
        <name val="Calibri"/>
        <family val="2"/>
        <scheme val="minor"/>
      </font>
      <numFmt numFmtId="167" formatCode="mm/dd/yy;@"/>
      <alignment horizontal="right"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auto="1"/>
        <name val="Calibri"/>
        <family val="2"/>
        <scheme val="minor"/>
      </font>
      <numFmt numFmtId="0" formatCode="General"/>
      <fill>
        <patternFill patternType="none">
          <fgColor indexed="64"/>
          <bgColor indexed="65"/>
        </patternFill>
      </fill>
      <alignment horizontal="right" vertical="bottom" textRotation="0" wrapText="0" indent="0" justifyLastLine="0" shrinkToFit="0" readingOrder="0"/>
      <border diagonalUp="0" diagonalDown="0" outline="0">
        <left style="thin">
          <color indexed="64"/>
        </left>
        <right style="thin">
          <color indexed="64"/>
        </right>
        <top/>
        <bottom/>
      </border>
      <protection locked="1" hidden="0"/>
    </dxf>
    <dxf>
      <font>
        <b val="0"/>
        <i val="0"/>
        <strike val="0"/>
        <condense val="0"/>
        <extend val="0"/>
        <outline val="0"/>
        <shadow val="0"/>
        <u val="none"/>
        <vertAlign val="baseline"/>
        <sz val="11"/>
        <color auto="1"/>
        <name val="Calibri"/>
        <family val="2"/>
        <scheme val="minor"/>
      </font>
      <alignment horizontal="right"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auto="1"/>
        <name val="Calibri"/>
        <family val="2"/>
        <scheme val="minor"/>
      </font>
      <numFmt numFmtId="0" formatCode="General"/>
      <fill>
        <patternFill patternType="none">
          <fgColor indexed="64"/>
          <bgColor indexed="65"/>
        </patternFill>
      </fill>
      <alignment horizontal="right" vertical="bottom" textRotation="0" wrapText="0" indent="0" justifyLastLine="0" shrinkToFit="0" readingOrder="0"/>
      <border diagonalUp="0" diagonalDown="0" outline="0">
        <left style="thin">
          <color indexed="64"/>
        </left>
        <right style="thin">
          <color indexed="64"/>
        </right>
        <top/>
        <bottom/>
      </border>
      <protection locked="1" hidden="0"/>
    </dxf>
    <dxf>
      <font>
        <b val="0"/>
        <i val="0"/>
        <strike val="0"/>
        <condense val="0"/>
        <extend val="0"/>
        <outline val="0"/>
        <shadow val="0"/>
        <u val="none"/>
        <vertAlign val="baseline"/>
        <sz val="11"/>
        <color auto="1"/>
        <name val="Calibri"/>
        <family val="2"/>
        <scheme val="minor"/>
      </font>
      <alignment horizontal="right"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auto="1"/>
        <name val="Calibri"/>
        <family val="2"/>
        <scheme val="minor"/>
      </font>
      <numFmt numFmtId="0" formatCode="General"/>
      <fill>
        <patternFill patternType="none">
          <fgColor indexed="64"/>
          <bgColor indexed="65"/>
        </patternFill>
      </fill>
      <alignment horizontal="general" vertical="bottom" textRotation="0" wrapText="0" indent="0" justifyLastLine="0" shrinkToFit="0" readingOrder="0"/>
      <border diagonalUp="0" diagonalDown="0" outline="0">
        <left style="thin">
          <color indexed="64"/>
        </left>
        <right style="thin">
          <color indexed="64"/>
        </right>
        <top/>
        <bottom/>
      </border>
      <protection locked="1" hidden="0"/>
    </dxf>
    <dxf>
      <font>
        <b val="0"/>
        <i val="0"/>
        <strike val="0"/>
        <condense val="0"/>
        <extend val="0"/>
        <outline val="0"/>
        <shadow val="0"/>
        <u val="none"/>
        <vertAlign val="baseline"/>
        <sz val="11"/>
        <color auto="1"/>
        <name val="Calibri"/>
        <family val="2"/>
        <scheme val="minor"/>
      </font>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auto="1"/>
        <name val="Calibri"/>
        <family val="2"/>
        <scheme val="minor"/>
      </font>
      <numFmt numFmtId="0" formatCode="General"/>
      <fill>
        <patternFill patternType="none">
          <fgColor indexed="64"/>
          <bgColor indexed="65"/>
        </patternFill>
      </fill>
      <alignment horizontal="general" vertical="bottom" textRotation="0" wrapText="0" indent="0" justifyLastLine="0" shrinkToFit="0" readingOrder="0"/>
      <border diagonalUp="0" diagonalDown="0" outline="0">
        <left style="thin">
          <color indexed="64"/>
        </left>
        <right style="thin">
          <color indexed="64"/>
        </right>
        <top/>
        <bottom/>
      </border>
      <protection locked="1" hidden="0"/>
    </dxf>
    <dxf>
      <font>
        <b val="0"/>
        <i val="0"/>
        <strike val="0"/>
        <condense val="0"/>
        <extend val="0"/>
        <outline val="0"/>
        <shadow val="0"/>
        <u val="none"/>
        <vertAlign val="baseline"/>
        <sz val="11"/>
        <color auto="1"/>
        <name val="Calibri"/>
        <family val="2"/>
        <scheme val="minor"/>
      </font>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auto="1"/>
        <name val="Calibri"/>
        <family val="2"/>
        <scheme val="minor"/>
      </font>
      <numFmt numFmtId="0" formatCode="General"/>
      <fill>
        <patternFill patternType="none">
          <fgColor indexed="64"/>
          <bgColor indexed="65"/>
        </patternFill>
      </fill>
      <alignment horizontal="general" vertical="bottom" textRotation="0" wrapText="1" indent="0" justifyLastLine="0" shrinkToFit="0" readingOrder="0"/>
      <border diagonalUp="0" diagonalDown="0" outline="0">
        <left style="thin">
          <color indexed="64"/>
        </left>
        <right style="thin">
          <color indexed="64"/>
        </right>
        <top/>
        <bottom/>
      </border>
      <protection locked="1" hidden="0"/>
    </dxf>
    <dxf>
      <font>
        <b val="0"/>
        <i val="0"/>
        <strike val="0"/>
        <condense val="0"/>
        <extend val="0"/>
        <outline val="0"/>
        <shadow val="0"/>
        <u val="none"/>
        <vertAlign val="baseline"/>
        <sz val="11"/>
        <color auto="1"/>
        <name val="Calibri"/>
        <family val="2"/>
        <scheme val="minor"/>
      </font>
      <alignment horizontal="general" vertical="bottom"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auto="1"/>
        <name val="Calibri"/>
        <family val="2"/>
        <scheme val="minor"/>
      </font>
      <numFmt numFmtId="0" formatCode="General"/>
      <fill>
        <patternFill patternType="none">
          <fgColor indexed="64"/>
          <bgColor indexed="65"/>
        </patternFill>
      </fill>
      <alignment horizontal="general" vertical="bottom" textRotation="0" wrapText="0" indent="0" justifyLastLine="0" shrinkToFit="0" readingOrder="0"/>
      <border diagonalUp="0" diagonalDown="0" outline="0">
        <left style="thin">
          <color indexed="64"/>
        </left>
        <right style="thin">
          <color indexed="64"/>
        </right>
        <top/>
        <bottom/>
      </border>
      <protection locked="1" hidden="0"/>
    </dxf>
    <dxf>
      <font>
        <b val="0"/>
        <i val="0"/>
        <strike val="0"/>
        <condense val="0"/>
        <extend val="0"/>
        <outline val="0"/>
        <shadow val="0"/>
        <u val="none"/>
        <vertAlign val="baseline"/>
        <sz val="11"/>
        <color auto="1"/>
        <name val="Calibri"/>
        <family val="2"/>
        <scheme val="minor"/>
      </font>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auto="1"/>
        <name val="Calibri"/>
        <family val="2"/>
        <scheme val="minor"/>
      </font>
      <border diagonalUp="0" diagonalDown="0" outline="0">
        <left style="thin">
          <color indexed="64"/>
        </left>
        <right style="thin">
          <color indexed="64"/>
        </right>
        <top/>
        <bottom/>
      </border>
    </dxf>
    <dxf>
      <font>
        <b val="0"/>
        <i val="0"/>
        <strike val="0"/>
        <condense val="0"/>
        <extend val="0"/>
        <outline val="0"/>
        <shadow val="0"/>
        <u val="none"/>
        <vertAlign val="baseline"/>
        <sz val="11"/>
        <color auto="1"/>
        <name val="Calibri"/>
        <family val="2"/>
        <scheme val="minor"/>
      </font>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auto="1"/>
        <name val="Calibri"/>
        <family val="2"/>
        <scheme val="minor"/>
      </font>
      <numFmt numFmtId="0" formatCode="General"/>
      <fill>
        <patternFill patternType="none">
          <fgColor indexed="64"/>
          <bgColor indexed="65"/>
        </patternFill>
      </fill>
      <alignment horizontal="general" vertical="bottom" textRotation="0" wrapText="0" indent="0" justifyLastLine="0" shrinkToFit="0" readingOrder="0"/>
      <border diagonalUp="0" diagonalDown="0" outline="0">
        <left style="thin">
          <color indexed="64"/>
        </left>
        <right style="thin">
          <color indexed="64"/>
        </right>
        <top/>
        <bottom/>
      </border>
      <protection locked="1" hidden="0"/>
    </dxf>
    <dxf>
      <font>
        <b val="0"/>
        <i val="0"/>
        <strike val="0"/>
        <condense val="0"/>
        <extend val="0"/>
        <outline val="0"/>
        <shadow val="0"/>
        <u val="none"/>
        <vertAlign val="baseline"/>
        <sz val="11"/>
        <color auto="1"/>
        <name val="Calibri"/>
        <family val="2"/>
        <scheme val="minor"/>
      </font>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auto="1"/>
        <name val="Calibri"/>
        <family val="2"/>
        <scheme val="minor"/>
      </font>
      <border diagonalUp="0" diagonalDown="0" outline="0">
        <left style="thin">
          <color indexed="64"/>
        </left>
        <right style="thin">
          <color indexed="64"/>
        </right>
        <top/>
        <bottom/>
      </border>
    </dxf>
    <dxf>
      <font>
        <b val="0"/>
        <i val="0"/>
        <strike val="0"/>
        <condense val="0"/>
        <extend val="0"/>
        <outline val="0"/>
        <shadow val="0"/>
        <u val="none"/>
        <vertAlign val="baseline"/>
        <sz val="11"/>
        <color auto="1"/>
        <name val="Calibri"/>
        <family val="2"/>
        <scheme val="minor"/>
      </font>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1"/>
        <color auto="1"/>
        <name val="Calibri"/>
        <family val="2"/>
        <scheme val="minor"/>
      </font>
    </dxf>
    <dxf>
      <font>
        <strike val="0"/>
        <outline val="0"/>
        <shadow val="0"/>
        <u val="none"/>
        <vertAlign val="baseline"/>
        <sz val="11"/>
        <color auto="1"/>
        <name val="Calibri"/>
        <family val="2"/>
        <scheme val="minor"/>
      </font>
    </dxf>
    <dxf>
      <font>
        <strike val="0"/>
        <outline val="0"/>
        <shadow val="0"/>
        <u val="none"/>
        <vertAlign val="baseline"/>
        <sz val="11"/>
        <color auto="1"/>
        <name val="Calibri"/>
        <family val="2"/>
        <scheme val="minor"/>
      </font>
    </dxf>
    <dxf>
      <font>
        <b val="0"/>
        <i val="0"/>
        <strike val="0"/>
        <condense val="0"/>
        <extend val="0"/>
        <outline val="0"/>
        <shadow val="0"/>
        <u val="none"/>
        <vertAlign val="baseline"/>
        <sz val="11"/>
        <color auto="1"/>
        <name val="Calibri"/>
        <family val="2"/>
        <scheme val="minor"/>
      </font>
      <alignment horizontal="center" vertical="bottom" textRotation="0" wrapText="0" indent="0" justifyLastLine="0" shrinkToFit="0" readingOrder="0"/>
      <border diagonalUp="0" diagonalDown="0" outline="0">
        <left style="thin">
          <color indexed="64"/>
        </left>
        <right style="thin">
          <color indexed="64"/>
        </right>
        <top/>
        <bottom/>
      </border>
    </dxf>
    <dxf>
      <font>
        <b val="0"/>
        <i val="0"/>
        <strike val="0"/>
        <condense val="0"/>
        <extend val="0"/>
        <outline val="0"/>
        <shadow val="0"/>
        <u val="none"/>
        <vertAlign val="baseline"/>
        <sz val="11"/>
        <color auto="1"/>
        <name val="Calibri"/>
        <family val="2"/>
        <scheme val="minor"/>
      </font>
      <alignment horizontal="center"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auto="1"/>
        <name val="Calibri"/>
        <family val="2"/>
        <scheme val="minor"/>
      </font>
      <alignment horizontal="center" vertical="bottom" textRotation="0" wrapText="0" indent="0" justifyLastLine="0" shrinkToFit="0" readingOrder="0"/>
      <border diagonalUp="0" diagonalDown="0" outline="0">
        <left style="thin">
          <color indexed="64"/>
        </left>
        <right style="thin">
          <color indexed="64"/>
        </right>
        <top/>
        <bottom/>
      </border>
    </dxf>
    <dxf>
      <font>
        <b val="0"/>
        <i val="0"/>
        <strike val="0"/>
        <condense val="0"/>
        <extend val="0"/>
        <outline val="0"/>
        <shadow val="0"/>
        <u val="none"/>
        <vertAlign val="baseline"/>
        <sz val="11"/>
        <color auto="1"/>
        <name val="Calibri"/>
        <family val="2"/>
        <scheme val="minor"/>
      </font>
      <alignment horizontal="center"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auto="1"/>
        <name val="Calibri"/>
        <family val="2"/>
        <scheme val="minor"/>
      </font>
      <numFmt numFmtId="164" formatCode="&quot;$&quot;#,##0"/>
      <fill>
        <patternFill patternType="none">
          <fgColor indexed="64"/>
          <bgColor indexed="65"/>
        </patternFill>
      </fill>
      <alignment horizontal="center" vertical="bottom" textRotation="0" wrapText="0" indent="0" justifyLastLine="0" shrinkToFit="0" readingOrder="0"/>
      <border diagonalUp="0" diagonalDown="0" outline="0">
        <left style="thin">
          <color indexed="64"/>
        </left>
        <right style="thin">
          <color indexed="64"/>
        </right>
        <top/>
        <bottom/>
      </border>
    </dxf>
    <dxf>
      <font>
        <b val="0"/>
        <i val="0"/>
        <strike val="0"/>
        <condense val="0"/>
        <extend val="0"/>
        <outline val="0"/>
        <shadow val="0"/>
        <u val="none"/>
        <vertAlign val="baseline"/>
        <sz val="11"/>
        <color auto="1"/>
        <name val="Calibri"/>
        <family val="2"/>
        <scheme val="minor"/>
      </font>
      <numFmt numFmtId="164" formatCode="&quot;$&quot;#,##0"/>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auto="1"/>
        <name val="Calibri"/>
        <family val="2"/>
        <scheme val="minor"/>
      </font>
      <numFmt numFmtId="164" formatCode="&quot;$&quot;#,##0"/>
      <fill>
        <patternFill patternType="none">
          <fgColor indexed="64"/>
          <bgColor indexed="65"/>
        </patternFill>
      </fill>
      <alignment horizontal="center" vertical="bottom" textRotation="0" wrapText="0" indent="0" justifyLastLine="0" shrinkToFit="0" readingOrder="0"/>
      <border diagonalUp="0" diagonalDown="0" outline="0">
        <left style="thin">
          <color indexed="64"/>
        </left>
        <right style="thin">
          <color indexed="64"/>
        </right>
        <top/>
        <bottom/>
      </border>
    </dxf>
    <dxf>
      <font>
        <b val="0"/>
        <i val="0"/>
        <strike val="0"/>
        <condense val="0"/>
        <extend val="0"/>
        <outline val="0"/>
        <shadow val="0"/>
        <u val="none"/>
        <vertAlign val="baseline"/>
        <sz val="11"/>
        <color auto="1"/>
        <name val="Calibri"/>
        <family val="2"/>
        <scheme val="minor"/>
      </font>
      <numFmt numFmtId="164" formatCode="&quot;$&quot;#,##0"/>
      <fill>
        <patternFill patternType="solid">
          <fgColor indexed="64"/>
          <bgColor theme="3" tint="0.79998168889431442"/>
        </patternFill>
      </fill>
      <alignment horizontal="center" vertical="bottom" textRotation="0" wrapText="0" indent="0" justifyLastLine="0" shrinkToFit="0" readingOrder="0"/>
      <border diagonalUp="0" diagonalDown="0" outline="0">
        <left style="thin">
          <color indexed="64"/>
        </left>
        <right style="thin">
          <color indexed="64"/>
        </right>
        <top/>
        <bottom style="thin">
          <color indexed="64"/>
        </bottom>
      </border>
    </dxf>
    <dxf>
      <font>
        <b val="0"/>
        <i val="0"/>
        <strike val="0"/>
        <condense val="0"/>
        <extend val="0"/>
        <outline val="0"/>
        <shadow val="0"/>
        <u val="none"/>
        <vertAlign val="baseline"/>
        <sz val="11"/>
        <color auto="1"/>
        <name val="Calibri"/>
        <family val="2"/>
        <scheme val="minor"/>
      </font>
      <numFmt numFmtId="164" formatCode="&quot;$&quot;#,##0"/>
      <fill>
        <patternFill patternType="none">
          <fgColor indexed="64"/>
          <bgColor indexed="65"/>
        </patternFill>
      </fill>
      <alignment horizontal="center" vertical="bottom" textRotation="0" wrapText="0" indent="0" justifyLastLine="0" shrinkToFit="0" readingOrder="0"/>
      <border diagonalUp="0" diagonalDown="0" outline="0">
        <left style="thin">
          <color indexed="64"/>
        </left>
        <right style="thin">
          <color indexed="64"/>
        </right>
        <top/>
        <bottom/>
      </border>
    </dxf>
    <dxf>
      <font>
        <b val="0"/>
        <i val="0"/>
        <strike val="0"/>
        <condense val="0"/>
        <extend val="0"/>
        <outline val="0"/>
        <shadow val="0"/>
        <u val="none"/>
        <vertAlign val="baseline"/>
        <sz val="11"/>
        <color auto="1"/>
        <name val="Calibri"/>
        <family val="2"/>
        <scheme val="minor"/>
      </font>
      <numFmt numFmtId="164" formatCode="&quot;$&quot;#,##0"/>
      <alignment horizontal="center"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auto="1"/>
        <name val="Calibri"/>
        <family val="2"/>
        <scheme val="minor"/>
      </font>
      <numFmt numFmtId="164" formatCode="&quot;$&quot;#,##0"/>
      <fill>
        <patternFill patternType="none">
          <fgColor indexed="64"/>
          <bgColor indexed="65"/>
        </patternFill>
      </fill>
      <alignment horizontal="center" vertical="bottom" textRotation="0" wrapText="0" indent="0" justifyLastLine="0" shrinkToFit="0" readingOrder="0"/>
      <border diagonalUp="0" diagonalDown="0" outline="0">
        <left style="thin">
          <color indexed="64"/>
        </left>
        <right style="thin">
          <color indexed="64"/>
        </right>
        <top/>
        <bottom/>
      </border>
    </dxf>
    <dxf>
      <font>
        <b val="0"/>
        <i val="0"/>
        <strike val="0"/>
        <condense val="0"/>
        <extend val="0"/>
        <outline val="0"/>
        <shadow val="0"/>
        <u val="none"/>
        <vertAlign val="baseline"/>
        <sz val="11"/>
        <color auto="1"/>
        <name val="Calibri"/>
        <family val="2"/>
        <scheme val="minor"/>
      </font>
      <numFmt numFmtId="164" formatCode="&quot;$&quot;#,##0"/>
      <alignment horizontal="center"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auto="1"/>
        <name val="Calibri"/>
        <family val="2"/>
        <scheme val="minor"/>
      </font>
      <numFmt numFmtId="164" formatCode="&quot;$&quot;#,##0"/>
      <fill>
        <patternFill patternType="none">
          <fgColor indexed="64"/>
          <bgColor indexed="65"/>
        </patternFill>
      </fill>
      <alignment horizontal="center" vertical="bottom" textRotation="0" wrapText="0" indent="0" justifyLastLine="0" shrinkToFit="0" readingOrder="0"/>
      <border diagonalUp="0" diagonalDown="0" outline="0">
        <left style="thin">
          <color indexed="64"/>
        </left>
        <right style="thin">
          <color indexed="64"/>
        </right>
        <top/>
        <bottom/>
      </border>
    </dxf>
    <dxf>
      <font>
        <strike val="0"/>
        <outline val="0"/>
        <shadow val="0"/>
        <u val="none"/>
        <vertAlign val="baseline"/>
        <color auto="1"/>
      </font>
    </dxf>
    <dxf>
      <font>
        <b val="0"/>
        <i val="0"/>
        <strike val="0"/>
        <condense val="0"/>
        <extend val="0"/>
        <outline val="0"/>
        <shadow val="0"/>
        <u val="none"/>
        <vertAlign val="baseline"/>
        <sz val="11"/>
        <color auto="1"/>
        <name val="Calibri"/>
        <family val="2"/>
        <scheme val="minor"/>
      </font>
      <numFmt numFmtId="164" formatCode="&quot;$&quot;#,##0"/>
      <fill>
        <patternFill patternType="none">
          <fgColor indexed="64"/>
          <bgColor indexed="65"/>
        </patternFill>
      </fill>
      <alignment horizontal="center" vertical="bottom" textRotation="0" wrapText="0" indent="0" justifyLastLine="0" shrinkToFit="0" readingOrder="0"/>
      <border diagonalUp="0" diagonalDown="0" outline="0">
        <left style="thin">
          <color indexed="64"/>
        </left>
        <right style="thin">
          <color indexed="64"/>
        </right>
        <top/>
        <bottom/>
      </border>
    </dxf>
    <dxf>
      <font>
        <strike val="0"/>
        <outline val="0"/>
        <shadow val="0"/>
        <u val="none"/>
        <vertAlign val="baseline"/>
        <color auto="1"/>
      </font>
    </dxf>
    <dxf>
      <font>
        <b val="0"/>
        <i val="0"/>
        <strike val="0"/>
        <condense val="0"/>
        <extend val="0"/>
        <outline val="0"/>
        <shadow val="0"/>
        <u val="none"/>
        <vertAlign val="baseline"/>
        <sz val="11"/>
        <color auto="1"/>
        <name val="Calibri"/>
        <family val="2"/>
        <scheme val="minor"/>
      </font>
      <numFmt numFmtId="164" formatCode="&quot;$&quot;#,##0"/>
      <fill>
        <patternFill patternType="none">
          <fgColor indexed="64"/>
          <bgColor indexed="65"/>
        </patternFill>
      </fill>
      <alignment horizontal="center" vertical="bottom" textRotation="0" wrapText="0" indent="0" justifyLastLine="0" shrinkToFit="0" readingOrder="0"/>
      <border diagonalUp="0" diagonalDown="0" outline="0">
        <left style="thin">
          <color indexed="64"/>
        </left>
        <right style="thin">
          <color indexed="64"/>
        </right>
        <top/>
        <bottom/>
      </border>
    </dxf>
    <dxf>
      <font>
        <strike val="0"/>
        <outline val="0"/>
        <shadow val="0"/>
        <u val="none"/>
        <vertAlign val="baseline"/>
        <color auto="1"/>
      </font>
    </dxf>
    <dxf>
      <font>
        <b val="0"/>
        <i val="0"/>
        <strike val="0"/>
        <condense val="0"/>
        <extend val="0"/>
        <outline val="0"/>
        <shadow val="0"/>
        <u val="none"/>
        <vertAlign val="baseline"/>
        <sz val="11"/>
        <color auto="1"/>
        <name val="Calibri"/>
        <family val="2"/>
        <scheme val="minor"/>
      </font>
      <numFmt numFmtId="164" formatCode="&quot;$&quot;#,##0"/>
      <fill>
        <patternFill patternType="none">
          <fgColor indexed="64"/>
          <bgColor indexed="65"/>
        </patternFill>
      </fill>
      <alignment horizontal="center" vertical="bottom" textRotation="0" wrapText="0" indent="0" justifyLastLine="0" shrinkToFit="0" readingOrder="0"/>
      <border diagonalUp="0" diagonalDown="0" outline="0">
        <left style="thin">
          <color indexed="64"/>
        </left>
        <right style="thin">
          <color indexed="64"/>
        </right>
        <top/>
        <bottom/>
      </border>
    </dxf>
    <dxf>
      <font>
        <strike val="0"/>
        <outline val="0"/>
        <shadow val="0"/>
        <u val="none"/>
        <vertAlign val="baseline"/>
        <color auto="1"/>
      </font>
    </dxf>
    <dxf>
      <font>
        <b val="0"/>
        <i val="0"/>
        <strike val="0"/>
        <condense val="0"/>
        <extend val="0"/>
        <outline val="0"/>
        <shadow val="0"/>
        <u val="none"/>
        <vertAlign val="baseline"/>
        <sz val="11"/>
        <color auto="1"/>
        <name val="Calibri"/>
        <family val="2"/>
        <scheme val="minor"/>
      </font>
      <numFmt numFmtId="164" formatCode="&quot;$&quot;#,##0"/>
      <fill>
        <patternFill patternType="none">
          <fgColor indexed="64"/>
          <bgColor indexed="65"/>
        </patternFill>
      </fill>
      <alignment horizontal="center" vertical="bottom" textRotation="0" wrapText="0" indent="0" justifyLastLine="0" shrinkToFit="0" readingOrder="0"/>
      <border diagonalUp="0" diagonalDown="0" outline="0">
        <left style="thin">
          <color indexed="64"/>
        </left>
        <right style="thin">
          <color indexed="64"/>
        </right>
        <top/>
        <bottom/>
      </border>
    </dxf>
    <dxf>
      <font>
        <b val="0"/>
        <i val="0"/>
        <strike val="0"/>
        <condense val="0"/>
        <extend val="0"/>
        <outline val="0"/>
        <shadow val="0"/>
        <u val="none"/>
        <vertAlign val="baseline"/>
        <sz val="11"/>
        <color auto="1"/>
        <name val="Calibri"/>
        <family val="2"/>
        <scheme val="minor"/>
      </font>
      <numFmt numFmtId="170" formatCode="&quot;$&quot;#,##0;[Red]&quot;$&quot;#,##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auto="1"/>
        <name val="Calibri"/>
        <family val="2"/>
        <scheme val="minor"/>
      </font>
      <numFmt numFmtId="164" formatCode="&quot;$&quot;#,##0"/>
      <fill>
        <patternFill patternType="none">
          <fgColor indexed="64"/>
          <bgColor indexed="65"/>
        </patternFill>
      </fill>
      <alignment horizontal="center" vertical="bottom" textRotation="0" wrapText="0" indent="0" justifyLastLine="0" shrinkToFit="0" readingOrder="0"/>
      <border diagonalUp="0" diagonalDown="0" outline="0">
        <left style="thin">
          <color indexed="64"/>
        </left>
        <right style="thin">
          <color indexed="64"/>
        </right>
        <top/>
        <bottom/>
      </border>
    </dxf>
    <dxf>
      <font>
        <b val="0"/>
        <i val="0"/>
        <strike val="0"/>
        <condense val="0"/>
        <extend val="0"/>
        <outline val="0"/>
        <shadow val="0"/>
        <u val="none"/>
        <vertAlign val="baseline"/>
        <sz val="11"/>
        <color auto="1"/>
        <name val="Calibri"/>
        <family val="2"/>
        <scheme val="minor"/>
      </font>
      <numFmt numFmtId="170" formatCode="&quot;$&quot;#,##0;[Red]&quot;$&quot;#,##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auto="1"/>
        <name val="Calibri"/>
        <family val="2"/>
        <scheme val="minor"/>
      </font>
      <numFmt numFmtId="164" formatCode="&quot;$&quot;#,##0"/>
      <fill>
        <patternFill patternType="none">
          <fgColor indexed="64"/>
          <bgColor indexed="65"/>
        </patternFill>
      </fill>
      <alignment horizontal="center" vertical="bottom" textRotation="0" wrapText="0" indent="0" justifyLastLine="0" shrinkToFit="0" readingOrder="0"/>
      <border diagonalUp="0" diagonalDown="0" outline="0">
        <left style="thin">
          <color indexed="64"/>
        </left>
        <right style="thin">
          <color indexed="64"/>
        </right>
        <top/>
        <bottom/>
      </border>
    </dxf>
    <dxf>
      <font>
        <b val="0"/>
        <i val="0"/>
        <strike val="0"/>
        <condense val="0"/>
        <extend val="0"/>
        <outline val="0"/>
        <shadow val="0"/>
        <u val="none"/>
        <vertAlign val="baseline"/>
        <sz val="11"/>
        <color auto="1"/>
        <name val="Calibri"/>
        <family val="2"/>
        <scheme val="minor"/>
      </font>
      <numFmt numFmtId="170" formatCode="&quot;$&quot;#,##0;[Red]&quot;$&quot;#,##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auto="1"/>
        <name val="Calibri"/>
        <family val="2"/>
        <scheme val="minor"/>
      </font>
      <numFmt numFmtId="164" formatCode="&quot;$&quot;#,##0"/>
      <fill>
        <patternFill patternType="none">
          <fgColor indexed="64"/>
          <bgColor indexed="65"/>
        </patternFill>
      </fill>
      <alignment horizontal="center" vertical="bottom" textRotation="0" wrapText="0" indent="0" justifyLastLine="0" shrinkToFit="0" readingOrder="0"/>
      <border diagonalUp="0" diagonalDown="0" outline="0">
        <left style="thin">
          <color indexed="64"/>
        </left>
        <right style="thin">
          <color indexed="64"/>
        </right>
        <top/>
        <bottom/>
      </border>
    </dxf>
    <dxf>
      <font>
        <strike val="0"/>
        <outline val="0"/>
        <shadow val="0"/>
        <u val="none"/>
        <vertAlign val="baseline"/>
        <color auto="1"/>
      </font>
    </dxf>
    <dxf>
      <font>
        <b val="0"/>
        <i val="0"/>
        <strike val="0"/>
        <condense val="0"/>
        <extend val="0"/>
        <outline val="0"/>
        <shadow val="0"/>
        <u val="none"/>
        <vertAlign val="baseline"/>
        <sz val="11"/>
        <color auto="1"/>
        <name val="Calibri"/>
        <family val="2"/>
        <scheme val="minor"/>
      </font>
      <numFmt numFmtId="164" formatCode="&quot;$&quot;#,##0"/>
      <fill>
        <patternFill patternType="none">
          <fgColor indexed="64"/>
          <bgColor indexed="65"/>
        </patternFill>
      </fill>
      <alignment horizontal="center" vertical="bottom" textRotation="0" wrapText="0" indent="0" justifyLastLine="0" shrinkToFit="0" readingOrder="0"/>
      <border diagonalUp="0" diagonalDown="0" outline="0">
        <left style="thin">
          <color indexed="64"/>
        </left>
        <right style="thin">
          <color indexed="64"/>
        </right>
        <top/>
        <bottom/>
      </border>
    </dxf>
    <dxf>
      <font>
        <strike val="0"/>
        <outline val="0"/>
        <shadow val="0"/>
        <u val="none"/>
        <vertAlign val="baseline"/>
        <color auto="1"/>
      </font>
    </dxf>
    <dxf>
      <font>
        <b val="0"/>
        <i val="0"/>
        <strike val="0"/>
        <condense val="0"/>
        <extend val="0"/>
        <outline val="0"/>
        <shadow val="0"/>
        <u val="none"/>
        <vertAlign val="baseline"/>
        <sz val="11"/>
        <color auto="1"/>
        <name val="Calibri"/>
        <family val="2"/>
        <scheme val="minor"/>
      </font>
      <numFmt numFmtId="164" formatCode="&quot;$&quot;#,##0"/>
      <fill>
        <patternFill patternType="none">
          <fgColor indexed="64"/>
          <bgColor indexed="65"/>
        </patternFill>
      </fill>
      <alignment horizontal="center" vertical="bottom" textRotation="0" wrapText="0" indent="0" justifyLastLine="0" shrinkToFit="0" readingOrder="0"/>
      <border diagonalUp="0" diagonalDown="0" outline="0">
        <left style="thin">
          <color indexed="64"/>
        </left>
        <right style="thin">
          <color indexed="64"/>
        </right>
        <top/>
        <bottom/>
      </border>
    </dxf>
    <dxf>
      <font>
        <strike val="0"/>
        <outline val="0"/>
        <shadow val="0"/>
        <u val="none"/>
        <vertAlign val="baseline"/>
        <color auto="1"/>
      </font>
    </dxf>
    <dxf>
      <font>
        <b val="0"/>
        <i val="0"/>
        <strike val="0"/>
        <condense val="0"/>
        <extend val="0"/>
        <outline val="0"/>
        <shadow val="0"/>
        <u val="none"/>
        <vertAlign val="baseline"/>
        <sz val="11"/>
        <color auto="1"/>
        <name val="Calibri"/>
        <family val="2"/>
        <scheme val="minor"/>
      </font>
      <numFmt numFmtId="164" formatCode="&quot;$&quot;#,##0"/>
      <fill>
        <patternFill patternType="none">
          <fgColor indexed="64"/>
          <bgColor indexed="65"/>
        </patternFill>
      </fill>
      <alignment horizontal="center" vertical="bottom" textRotation="0" wrapText="0" indent="0" justifyLastLine="0" shrinkToFit="0" readingOrder="0"/>
      <border diagonalUp="0" diagonalDown="0" outline="0">
        <left style="thin">
          <color indexed="64"/>
        </left>
        <right style="thin">
          <color indexed="64"/>
        </right>
        <top/>
        <bottom/>
      </border>
    </dxf>
    <dxf>
      <font>
        <b val="0"/>
        <i val="0"/>
        <strike val="0"/>
        <condense val="0"/>
        <extend val="0"/>
        <outline val="0"/>
        <shadow val="0"/>
        <u val="none"/>
        <vertAlign val="baseline"/>
        <sz val="11"/>
        <color auto="1"/>
        <name val="Calibri"/>
        <family val="2"/>
        <scheme val="minor"/>
      </font>
      <numFmt numFmtId="164" formatCode="&quot;$&quot;#,##0"/>
      <alignment horizontal="center" vertical="bottom" textRotation="0" wrapText="0" indent="0" justifyLastLine="0" shrinkToFit="0" readingOrder="0"/>
      <border diagonalUp="0" diagonalDown="0" outline="0">
        <left style="thin">
          <color indexed="64"/>
        </left>
        <right style="thin">
          <color indexed="64"/>
        </right>
        <top/>
        <bottom style="thin">
          <color indexed="64"/>
        </bottom>
      </border>
    </dxf>
    <dxf>
      <font>
        <b val="0"/>
        <i val="0"/>
        <strike val="0"/>
        <condense val="0"/>
        <extend val="0"/>
        <outline val="0"/>
        <shadow val="0"/>
        <u val="none"/>
        <vertAlign val="baseline"/>
        <sz val="11"/>
        <color auto="1"/>
        <name val="Calibri"/>
        <family val="2"/>
        <scheme val="minor"/>
      </font>
      <numFmt numFmtId="164" formatCode="&quot;$&quot;#,##0"/>
      <fill>
        <patternFill patternType="none">
          <fgColor indexed="64"/>
          <bgColor indexed="65"/>
        </patternFill>
      </fill>
      <alignment horizontal="center" vertical="bottom" textRotation="0" wrapText="0" indent="0" justifyLastLine="0" shrinkToFit="0" readingOrder="0"/>
      <border diagonalUp="0" diagonalDown="0" outline="0">
        <left style="thin">
          <color indexed="64"/>
        </left>
        <right style="thin">
          <color indexed="64"/>
        </right>
        <top/>
        <bottom/>
      </border>
    </dxf>
    <dxf>
      <font>
        <b val="0"/>
        <i val="0"/>
        <strike val="0"/>
        <condense val="0"/>
        <extend val="0"/>
        <outline val="0"/>
        <shadow val="0"/>
        <u val="none"/>
        <vertAlign val="baseline"/>
        <sz val="11"/>
        <color auto="1"/>
        <name val="Calibri"/>
        <family val="2"/>
        <scheme val="minor"/>
      </font>
      <numFmt numFmtId="170" formatCode="&quot;$&quot;#,##0;[Red]&quot;$&quot;#,##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auto="1"/>
        <name val="Calibri"/>
        <family val="2"/>
        <scheme val="minor"/>
      </font>
      <numFmt numFmtId="164" formatCode="&quot;$&quot;#,##0"/>
      <fill>
        <patternFill patternType="none">
          <fgColor indexed="64"/>
          <bgColor indexed="65"/>
        </patternFill>
      </fill>
      <alignment horizontal="center" vertical="bottom" textRotation="0" wrapText="0" indent="0" justifyLastLine="0" shrinkToFit="0" readingOrder="0"/>
      <border diagonalUp="0" diagonalDown="0" outline="0">
        <left style="thin">
          <color indexed="64"/>
        </left>
        <right style="thin">
          <color indexed="64"/>
        </right>
        <top/>
        <bottom/>
      </border>
    </dxf>
    <dxf>
      <font>
        <strike val="0"/>
        <outline val="0"/>
        <shadow val="0"/>
        <u val="none"/>
        <vertAlign val="baseline"/>
        <color auto="1"/>
      </font>
    </dxf>
    <dxf>
      <font>
        <b val="0"/>
        <i val="0"/>
        <strike val="0"/>
        <condense val="0"/>
        <extend val="0"/>
        <outline val="0"/>
        <shadow val="0"/>
        <u val="none"/>
        <vertAlign val="baseline"/>
        <sz val="11"/>
        <color auto="1"/>
        <name val="Calibri"/>
        <family val="2"/>
        <scheme val="minor"/>
      </font>
      <numFmt numFmtId="164" formatCode="&quot;$&quot;#,##0"/>
      <fill>
        <patternFill patternType="none">
          <fgColor indexed="64"/>
          <bgColor indexed="65"/>
        </patternFill>
      </fill>
      <alignment horizontal="center" vertical="bottom" textRotation="0" wrapText="0" indent="0" justifyLastLine="0" shrinkToFit="0" readingOrder="0"/>
      <border diagonalUp="0" diagonalDown="0" outline="0">
        <left style="thin">
          <color indexed="64"/>
        </left>
        <right style="thin">
          <color indexed="64"/>
        </right>
        <top/>
        <bottom/>
      </border>
    </dxf>
    <dxf>
      <font>
        <b val="0"/>
        <i val="0"/>
        <strike val="0"/>
        <condense val="0"/>
        <extend val="0"/>
        <outline val="0"/>
        <shadow val="0"/>
        <u val="none"/>
        <vertAlign val="baseline"/>
        <sz val="11"/>
        <color auto="1"/>
        <name val="Calibri"/>
        <family val="2"/>
        <scheme val="minor"/>
      </font>
      <numFmt numFmtId="164" formatCode="&quot;$&quot;#,##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auto="1"/>
        <name val="Calibri"/>
        <family val="2"/>
        <scheme val="minor"/>
      </font>
      <numFmt numFmtId="164" formatCode="&quot;$&quot;#,##0"/>
      <fill>
        <patternFill patternType="none">
          <fgColor indexed="64"/>
          <bgColor indexed="65"/>
        </patternFill>
      </fill>
      <alignment horizontal="center" vertical="bottom" textRotation="0" wrapText="0" indent="0" justifyLastLine="0" shrinkToFit="0" readingOrder="0"/>
      <border diagonalUp="0" diagonalDown="0" outline="0">
        <left style="thin">
          <color indexed="64"/>
        </left>
        <right style="thin">
          <color indexed="64"/>
        </right>
        <top/>
        <bottom/>
      </border>
    </dxf>
    <dxf>
      <font>
        <b val="0"/>
        <i val="0"/>
        <strike val="0"/>
        <condense val="0"/>
        <extend val="0"/>
        <outline val="0"/>
        <shadow val="0"/>
        <u val="none"/>
        <vertAlign val="baseline"/>
        <sz val="11"/>
        <color auto="1"/>
        <name val="Calibri"/>
        <family val="2"/>
        <scheme val="minor"/>
      </font>
      <numFmt numFmtId="164" formatCode="&quot;$&quot;#,##0"/>
      <fill>
        <patternFill patternType="solid">
          <fgColor indexed="64"/>
          <bgColor theme="3" tint="0.79998168889431442"/>
        </patternFill>
      </fill>
      <alignment horizontal="center"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auto="1"/>
        <name val="Calibri"/>
        <family val="2"/>
        <scheme val="minor"/>
      </font>
      <numFmt numFmtId="164" formatCode="&quot;$&quot;#,##0"/>
      <fill>
        <patternFill patternType="none">
          <fgColor indexed="64"/>
          <bgColor indexed="65"/>
        </patternFill>
      </fill>
      <alignment horizontal="center" vertical="bottom" textRotation="0" wrapText="0" indent="0" justifyLastLine="0" shrinkToFit="0" readingOrder="0"/>
      <border diagonalUp="0" diagonalDown="0" outline="0">
        <left style="thin">
          <color indexed="64"/>
        </left>
        <right style="thin">
          <color indexed="64"/>
        </right>
        <top/>
        <bottom/>
      </border>
    </dxf>
    <dxf>
      <font>
        <b val="0"/>
        <i val="0"/>
        <strike val="0"/>
        <condense val="0"/>
        <extend val="0"/>
        <outline val="0"/>
        <shadow val="0"/>
        <u val="none"/>
        <vertAlign val="baseline"/>
        <sz val="11"/>
        <color auto="1"/>
        <name val="Calibri"/>
        <family val="2"/>
        <scheme val="minor"/>
      </font>
      <numFmt numFmtId="164" formatCode="&quot;$&quot;#,##0"/>
      <alignment horizontal="center"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auto="1"/>
        <name val="Calibri"/>
        <family val="2"/>
        <scheme val="minor"/>
      </font>
      <numFmt numFmtId="164" formatCode="&quot;$&quot;#,##0"/>
      <fill>
        <patternFill patternType="none">
          <fgColor indexed="64"/>
          <bgColor indexed="65"/>
        </patternFill>
      </fill>
      <alignment horizontal="center" vertical="bottom" textRotation="0" wrapText="0" indent="0" justifyLastLine="0" shrinkToFit="0" readingOrder="0"/>
      <border diagonalUp="0" diagonalDown="0" outline="0">
        <left style="thin">
          <color indexed="64"/>
        </left>
        <right style="thin">
          <color indexed="64"/>
        </right>
        <top/>
        <bottom/>
      </border>
    </dxf>
    <dxf>
      <font>
        <b val="0"/>
        <i val="0"/>
        <strike val="0"/>
        <condense val="0"/>
        <extend val="0"/>
        <outline val="0"/>
        <shadow val="0"/>
        <u val="none"/>
        <vertAlign val="baseline"/>
        <sz val="11"/>
        <color auto="1"/>
        <name val="Calibri"/>
        <family val="2"/>
        <scheme val="minor"/>
      </font>
      <numFmt numFmtId="164" formatCode="&quot;$&quot;#,##0"/>
      <alignment horizontal="center" vertical="bottom" textRotation="0" wrapText="0" indent="0" justifyLastLine="0" shrinkToFit="0" readingOrder="0"/>
      <border diagonalUp="0" diagonalDown="0" outline="0">
        <left style="thin">
          <color indexed="64"/>
        </left>
        <right style="thin">
          <color indexed="64"/>
        </right>
        <top/>
        <bottom style="thin">
          <color indexed="64"/>
        </bottom>
      </border>
    </dxf>
    <dxf>
      <font>
        <b val="0"/>
        <i val="0"/>
        <strike val="0"/>
        <condense val="0"/>
        <extend val="0"/>
        <outline val="0"/>
        <shadow val="0"/>
        <u val="none"/>
        <vertAlign val="baseline"/>
        <sz val="11"/>
        <color auto="1"/>
        <name val="Calibri"/>
        <family val="2"/>
        <scheme val="minor"/>
      </font>
      <numFmt numFmtId="164" formatCode="&quot;$&quot;#,##0"/>
      <fill>
        <patternFill patternType="none">
          <fgColor indexed="64"/>
          <bgColor indexed="65"/>
        </patternFill>
      </fill>
      <alignment horizontal="center" vertical="bottom" textRotation="0" wrapText="0" indent="0" justifyLastLine="0" shrinkToFit="0" readingOrder="0"/>
      <border diagonalUp="0" diagonalDown="0" outline="0">
        <left style="thin">
          <color indexed="64"/>
        </left>
        <right style="thin">
          <color indexed="64"/>
        </right>
        <top/>
        <bottom/>
      </border>
    </dxf>
    <dxf>
      <font>
        <b val="0"/>
        <i val="0"/>
        <strike val="0"/>
        <condense val="0"/>
        <extend val="0"/>
        <outline val="0"/>
        <shadow val="0"/>
        <u val="none"/>
        <vertAlign val="baseline"/>
        <sz val="11"/>
        <color auto="1"/>
        <name val="Calibri"/>
        <family val="2"/>
        <scheme val="minor"/>
      </font>
      <numFmt numFmtId="164" formatCode="&quot;$&quot;#,##0"/>
      <alignment horizontal="center" vertical="bottom" textRotation="0" wrapText="0" indent="0" justifyLastLine="0" shrinkToFit="0" readingOrder="0"/>
      <border diagonalUp="0" diagonalDown="0" outline="0">
        <left style="thin">
          <color indexed="64"/>
        </left>
        <right style="thin">
          <color indexed="64"/>
        </right>
        <top/>
        <bottom style="thin">
          <color indexed="64"/>
        </bottom>
      </border>
    </dxf>
    <dxf>
      <font>
        <b val="0"/>
        <i val="0"/>
        <strike val="0"/>
        <condense val="0"/>
        <extend val="0"/>
        <outline val="0"/>
        <shadow val="0"/>
        <u val="none"/>
        <vertAlign val="baseline"/>
        <sz val="11"/>
        <color auto="1"/>
        <name val="Calibri"/>
        <family val="2"/>
        <scheme val="minor"/>
      </font>
      <numFmt numFmtId="164" formatCode="&quot;$&quot;#,##0"/>
      <fill>
        <patternFill patternType="none">
          <fgColor indexed="64"/>
          <bgColor indexed="65"/>
        </patternFill>
      </fill>
      <alignment horizontal="center" vertical="bottom" textRotation="0" wrapText="0" indent="0" justifyLastLine="0" shrinkToFit="0" readingOrder="0"/>
      <border diagonalUp="0" diagonalDown="0" outline="0">
        <left style="thin">
          <color indexed="64"/>
        </left>
        <right style="thin">
          <color indexed="64"/>
        </right>
        <top/>
        <bottom/>
      </border>
    </dxf>
    <dxf>
      <font>
        <b val="0"/>
        <i val="0"/>
        <strike val="0"/>
        <condense val="0"/>
        <extend val="0"/>
        <outline val="0"/>
        <shadow val="0"/>
        <u val="none"/>
        <vertAlign val="baseline"/>
        <sz val="11"/>
        <color auto="1"/>
        <name val="Calibri"/>
        <family val="2"/>
        <scheme val="minor"/>
      </font>
      <numFmt numFmtId="164" formatCode="&quot;$&quot;#,##0"/>
      <alignment horizontal="center" vertical="center" textRotation="0" wrapText="0" indent="0" justifyLastLine="0" shrinkToFit="0" readingOrder="0"/>
      <border diagonalUp="0" diagonalDown="0" outline="0">
        <left style="thin">
          <color indexed="64"/>
        </left>
        <right style="thin">
          <color indexed="64"/>
        </right>
        <top/>
        <bottom style="thin">
          <color indexed="64"/>
        </bottom>
      </border>
    </dxf>
    <dxf>
      <font>
        <b val="0"/>
        <i val="0"/>
        <strike val="0"/>
        <condense val="0"/>
        <extend val="0"/>
        <outline val="0"/>
        <shadow val="0"/>
        <u val="none"/>
        <vertAlign val="baseline"/>
        <sz val="11"/>
        <color auto="1"/>
        <name val="Calibri"/>
        <family val="2"/>
        <scheme val="minor"/>
      </font>
      <numFmt numFmtId="164" formatCode="&quot;$&quot;#,##0"/>
      <fill>
        <patternFill patternType="none">
          <fgColor indexed="64"/>
          <bgColor indexed="65"/>
        </patternFill>
      </fill>
      <alignment horizontal="center" vertical="bottom" textRotation="0" wrapText="0" indent="0" justifyLastLine="0" shrinkToFit="0" readingOrder="0"/>
      <border diagonalUp="0" diagonalDown="0" outline="0">
        <left style="thin">
          <color indexed="64"/>
        </left>
        <right style="thin">
          <color indexed="64"/>
        </right>
        <top/>
        <bottom/>
      </border>
    </dxf>
    <dxf>
      <font>
        <strike val="0"/>
        <outline val="0"/>
        <shadow val="0"/>
        <u val="none"/>
        <vertAlign val="baseline"/>
        <color auto="1"/>
      </font>
    </dxf>
    <dxf>
      <font>
        <b val="0"/>
        <i val="0"/>
        <strike val="0"/>
        <condense val="0"/>
        <extend val="0"/>
        <outline val="0"/>
        <shadow val="0"/>
        <u val="none"/>
        <vertAlign val="baseline"/>
        <sz val="11"/>
        <color auto="1"/>
        <name val="Calibri"/>
        <family val="2"/>
        <scheme val="minor"/>
      </font>
      <numFmt numFmtId="164" formatCode="&quot;$&quot;#,##0"/>
      <fill>
        <patternFill patternType="none">
          <fgColor indexed="64"/>
          <bgColor indexed="65"/>
        </patternFill>
      </fill>
      <alignment horizontal="center" vertical="bottom" textRotation="0" wrapText="0" indent="0" justifyLastLine="0" shrinkToFit="0" readingOrder="0"/>
      <border diagonalUp="0" diagonalDown="0" outline="0">
        <left style="thin">
          <color indexed="64"/>
        </left>
        <right style="thin">
          <color indexed="64"/>
        </right>
        <top/>
        <bottom/>
      </border>
    </dxf>
    <dxf>
      <font>
        <b val="0"/>
        <i val="0"/>
        <strike val="0"/>
        <condense val="0"/>
        <extend val="0"/>
        <outline val="0"/>
        <shadow val="0"/>
        <u val="none"/>
        <vertAlign val="baseline"/>
        <sz val="11"/>
        <color auto="1"/>
        <name val="Calibri"/>
        <family val="2"/>
        <scheme val="minor"/>
      </font>
      <numFmt numFmtId="10" formatCode="&quot;$&quot;#,##0_);[Red]\(&quot;$&quot;#,##0\)"/>
      <alignment horizontal="center"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auto="1"/>
        <name val="Calibri"/>
        <family val="2"/>
        <scheme val="minor"/>
      </font>
      <numFmt numFmtId="164" formatCode="&quot;$&quot;#,##0"/>
      <fill>
        <patternFill patternType="none">
          <fgColor indexed="64"/>
          <bgColor indexed="65"/>
        </patternFill>
      </fill>
      <alignment horizontal="center" vertical="bottom" textRotation="0" wrapText="0" indent="0" justifyLastLine="0" shrinkToFit="0" readingOrder="0"/>
      <border diagonalUp="0" diagonalDown="0" outline="0">
        <left style="thin">
          <color indexed="64"/>
        </left>
        <right style="thin">
          <color indexed="64"/>
        </right>
        <top/>
        <bottom/>
      </border>
    </dxf>
    <dxf>
      <font>
        <b val="0"/>
        <i val="0"/>
        <strike val="0"/>
        <condense val="0"/>
        <extend val="0"/>
        <outline val="0"/>
        <shadow val="0"/>
        <u val="none"/>
        <vertAlign val="baseline"/>
        <sz val="11"/>
        <color auto="1"/>
        <name val="Calibri"/>
        <family val="2"/>
        <scheme val="minor"/>
      </font>
      <numFmt numFmtId="164" formatCode="&quot;$&quot;#,##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auto="1"/>
        <name val="Calibri"/>
        <family val="2"/>
        <scheme val="minor"/>
      </font>
      <numFmt numFmtId="164" formatCode="&quot;$&quot;#,##0"/>
      <fill>
        <patternFill patternType="none">
          <fgColor indexed="64"/>
          <bgColor indexed="65"/>
        </patternFill>
      </fill>
      <alignment horizontal="center" vertical="bottom" textRotation="0" wrapText="0" indent="0" justifyLastLine="0" shrinkToFit="0" readingOrder="0"/>
      <border diagonalUp="0" diagonalDown="0" outline="0">
        <left style="thin">
          <color indexed="64"/>
        </left>
        <right style="thin">
          <color indexed="64"/>
        </right>
        <top/>
        <bottom/>
      </border>
    </dxf>
    <dxf>
      <font>
        <b val="0"/>
        <i val="0"/>
        <strike val="0"/>
        <condense val="0"/>
        <extend val="0"/>
        <outline val="0"/>
        <shadow val="0"/>
        <u val="none"/>
        <vertAlign val="baseline"/>
        <sz val="11"/>
        <color auto="1"/>
        <name val="Calibri"/>
        <family val="2"/>
        <scheme val="minor"/>
      </font>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auto="1"/>
        <name val="Calibri"/>
        <family val="2"/>
        <scheme val="minor"/>
      </font>
      <numFmt numFmtId="164" formatCode="&quot;$&quot;#,##0"/>
      <fill>
        <patternFill patternType="none">
          <fgColor indexed="64"/>
          <bgColor indexed="65"/>
        </patternFill>
      </fill>
      <alignment horizontal="center" vertical="bottom" textRotation="0" wrapText="0" indent="0" justifyLastLine="0" shrinkToFit="0" readingOrder="0"/>
      <border diagonalUp="0" diagonalDown="0" outline="0">
        <left style="thin">
          <color indexed="64"/>
        </left>
        <right style="thin">
          <color indexed="64"/>
        </right>
        <top/>
        <bottom/>
      </border>
    </dxf>
    <dxf>
      <font>
        <b val="0"/>
        <i val="0"/>
        <strike val="0"/>
        <condense val="0"/>
        <extend val="0"/>
        <outline val="0"/>
        <shadow val="0"/>
        <u val="none"/>
        <vertAlign val="baseline"/>
        <sz val="11"/>
        <color auto="1"/>
        <name val="Calibri"/>
        <family val="2"/>
        <scheme val="minor"/>
      </font>
      <numFmt numFmtId="164" formatCode="&quot;$&quot;#,##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auto="1"/>
        <name val="Calibri"/>
        <family val="2"/>
        <scheme val="minor"/>
      </font>
      <numFmt numFmtId="164" formatCode="&quot;$&quot;#,##0"/>
      <fill>
        <patternFill patternType="none">
          <fgColor indexed="64"/>
          <bgColor indexed="65"/>
        </patternFill>
      </fill>
      <alignment horizontal="center" vertical="bottom" textRotation="0" wrapText="0" indent="0" justifyLastLine="0" shrinkToFit="0" readingOrder="0"/>
      <border diagonalUp="0" diagonalDown="0" outline="0">
        <left style="thin">
          <color indexed="64"/>
        </left>
        <right style="thin">
          <color indexed="64"/>
        </right>
        <top/>
        <bottom/>
      </border>
    </dxf>
    <dxf>
      <font>
        <b val="0"/>
        <i val="0"/>
        <strike val="0"/>
        <condense val="0"/>
        <extend val="0"/>
        <outline val="0"/>
        <shadow val="0"/>
        <u val="none"/>
        <vertAlign val="baseline"/>
        <sz val="11"/>
        <color auto="1"/>
        <name val="Calibri"/>
        <family val="2"/>
        <scheme val="minor"/>
      </font>
      <numFmt numFmtId="164" formatCode="&quot;$&quot;#,##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auto="1"/>
        <name val="Calibri"/>
        <family val="2"/>
        <scheme val="minor"/>
      </font>
      <numFmt numFmtId="164" formatCode="&quot;$&quot;#,##0"/>
      <fill>
        <patternFill patternType="none">
          <fgColor indexed="64"/>
          <bgColor indexed="65"/>
        </patternFill>
      </fill>
      <alignment horizontal="center" vertical="bottom" textRotation="0" wrapText="0" indent="0" justifyLastLine="0" shrinkToFit="0" readingOrder="0"/>
      <border diagonalUp="0" diagonalDown="0" outline="0">
        <left style="thin">
          <color indexed="64"/>
        </left>
        <right style="thin">
          <color indexed="64"/>
        </right>
        <top/>
        <bottom/>
      </border>
    </dxf>
    <dxf>
      <font>
        <b val="0"/>
        <i val="0"/>
        <strike val="0"/>
        <condense val="0"/>
        <extend val="0"/>
        <outline val="0"/>
        <shadow val="0"/>
        <u val="none"/>
        <vertAlign val="baseline"/>
        <sz val="11"/>
        <color auto="1"/>
        <name val="Calibri"/>
        <family val="2"/>
        <scheme val="minor"/>
      </font>
      <numFmt numFmtId="164" formatCode="&quot;$&quot;#,##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auto="1"/>
        <name val="Calibri"/>
        <family val="2"/>
        <scheme val="minor"/>
      </font>
      <numFmt numFmtId="164" formatCode="&quot;$&quot;#,##0"/>
      <fill>
        <patternFill patternType="none">
          <fgColor indexed="64"/>
          <bgColor indexed="65"/>
        </patternFill>
      </fill>
      <alignment horizontal="center" vertical="bottom" textRotation="0" wrapText="0" indent="0" justifyLastLine="0" shrinkToFit="0" readingOrder="0"/>
      <border diagonalUp="0" diagonalDown="0" outline="0">
        <left style="thin">
          <color indexed="64"/>
        </left>
        <right style="thin">
          <color indexed="64"/>
        </right>
        <top/>
        <bottom/>
      </border>
    </dxf>
    <dxf>
      <font>
        <b val="0"/>
        <i val="0"/>
        <strike val="0"/>
        <condense val="0"/>
        <extend val="0"/>
        <outline val="0"/>
        <shadow val="0"/>
        <u val="none"/>
        <vertAlign val="baseline"/>
        <sz val="11"/>
        <color auto="1"/>
        <name val="Calibri"/>
        <family val="2"/>
        <scheme val="minor"/>
      </font>
      <numFmt numFmtId="164" formatCode="&quot;$&quot;#,##0"/>
      <alignment horizontal="center"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auto="1"/>
        <name val="Calibri"/>
        <family val="2"/>
        <scheme val="minor"/>
      </font>
      <numFmt numFmtId="164" formatCode="&quot;$&quot;#,##0"/>
      <fill>
        <patternFill patternType="none">
          <fgColor indexed="64"/>
          <bgColor indexed="65"/>
        </patternFill>
      </fill>
      <alignment horizontal="center" vertical="bottom" textRotation="0" wrapText="0" indent="0" justifyLastLine="0" shrinkToFit="0" readingOrder="0"/>
      <border diagonalUp="0" diagonalDown="0" outline="0">
        <left style="thin">
          <color indexed="64"/>
        </left>
        <right style="thin">
          <color indexed="64"/>
        </right>
        <top/>
        <bottom/>
      </border>
    </dxf>
    <dxf>
      <font>
        <b val="0"/>
        <i val="0"/>
        <strike val="0"/>
        <condense val="0"/>
        <extend val="0"/>
        <outline val="0"/>
        <shadow val="0"/>
        <u val="none"/>
        <vertAlign val="baseline"/>
        <sz val="11"/>
        <color auto="1"/>
        <name val="Calibri"/>
        <family val="2"/>
        <scheme val="minor"/>
      </font>
      <numFmt numFmtId="164" formatCode="&quot;$&quot;#,##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auto="1"/>
        <name val="Calibri"/>
        <family val="2"/>
        <scheme val="minor"/>
      </font>
      <numFmt numFmtId="164" formatCode="&quot;$&quot;#,##0"/>
      <fill>
        <patternFill patternType="none">
          <fgColor indexed="64"/>
          <bgColor indexed="65"/>
        </patternFill>
      </fill>
      <alignment horizontal="center" vertical="bottom" textRotation="0" wrapText="0" indent="0" justifyLastLine="0" shrinkToFit="0" readingOrder="0"/>
      <border diagonalUp="0" diagonalDown="0" outline="0">
        <left style="thin">
          <color indexed="64"/>
        </left>
        <right style="thin">
          <color indexed="64"/>
        </right>
        <top/>
        <bottom/>
      </border>
    </dxf>
    <dxf>
      <font>
        <b val="0"/>
        <i val="0"/>
        <strike val="0"/>
        <condense val="0"/>
        <extend val="0"/>
        <outline val="0"/>
        <shadow val="0"/>
        <u val="none"/>
        <vertAlign val="baseline"/>
        <sz val="11"/>
        <color auto="1"/>
        <name val="Calibri"/>
        <family val="2"/>
        <scheme val="minor"/>
      </font>
      <numFmt numFmtId="164" formatCode="&quot;$&quot;#,##0"/>
      <fill>
        <patternFill patternType="none">
          <fgColor indexed="64"/>
          <bgColor indexed="65"/>
        </patternFill>
      </fill>
      <alignment horizontal="center"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auto="1"/>
        <name val="Calibri"/>
        <family val="2"/>
        <scheme val="minor"/>
      </font>
      <border diagonalUp="0" diagonalDown="0" outline="0">
        <left style="thin">
          <color indexed="64"/>
        </left>
        <right style="thin">
          <color indexed="64"/>
        </right>
        <top/>
        <bottom/>
      </border>
    </dxf>
    <dxf>
      <font>
        <b val="0"/>
        <i val="0"/>
        <strike val="0"/>
        <condense val="0"/>
        <extend val="0"/>
        <outline val="0"/>
        <shadow val="0"/>
        <u val="none"/>
        <vertAlign val="baseline"/>
        <sz val="11"/>
        <color auto="1"/>
        <name val="Calibri"/>
        <family val="2"/>
        <scheme val="minor"/>
      </font>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auto="1"/>
        <name val="Calibri"/>
        <family val="2"/>
        <scheme val="minor"/>
      </font>
      <numFmt numFmtId="0" formatCode="General"/>
      <fill>
        <patternFill patternType="none">
          <fgColor indexed="64"/>
          <bgColor indexed="65"/>
        </patternFill>
      </fill>
      <alignment horizontal="right" vertical="bottom" textRotation="0" wrapText="0" indent="0" justifyLastLine="0" shrinkToFit="0" readingOrder="0"/>
      <border diagonalUp="0" diagonalDown="0" outline="0">
        <left style="thin">
          <color indexed="64"/>
        </left>
        <right style="thin">
          <color indexed="64"/>
        </right>
        <top/>
        <bottom/>
      </border>
      <protection locked="1" hidden="0"/>
    </dxf>
    <dxf>
      <font>
        <b val="0"/>
        <i val="0"/>
        <strike val="0"/>
        <condense val="0"/>
        <extend val="0"/>
        <outline val="0"/>
        <shadow val="0"/>
        <u val="none"/>
        <vertAlign val="baseline"/>
        <sz val="11"/>
        <color auto="1"/>
        <name val="Calibri"/>
        <family val="2"/>
        <scheme val="minor"/>
      </font>
      <numFmt numFmtId="167" formatCode="mm/dd/yy;@"/>
      <alignment horizontal="right"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auto="1"/>
        <name val="Calibri"/>
        <family val="2"/>
        <scheme val="minor"/>
      </font>
      <numFmt numFmtId="0" formatCode="General"/>
      <fill>
        <patternFill patternType="none">
          <fgColor indexed="64"/>
          <bgColor indexed="65"/>
        </patternFill>
      </fill>
      <alignment horizontal="right" vertical="bottom" textRotation="0" wrapText="0" indent="0" justifyLastLine="0" shrinkToFit="0" readingOrder="0"/>
      <border diagonalUp="0" diagonalDown="0" outline="0">
        <left style="thin">
          <color indexed="64"/>
        </left>
        <right style="thin">
          <color indexed="64"/>
        </right>
        <top/>
        <bottom/>
      </border>
      <protection locked="1" hidden="0"/>
    </dxf>
    <dxf>
      <font>
        <b val="0"/>
        <i val="0"/>
        <strike val="0"/>
        <condense val="0"/>
        <extend val="0"/>
        <outline val="0"/>
        <shadow val="0"/>
        <u val="none"/>
        <vertAlign val="baseline"/>
        <sz val="11"/>
        <color auto="1"/>
        <name val="Calibri"/>
        <family val="2"/>
        <scheme val="minor"/>
      </font>
      <alignment horizontal="right"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auto="1"/>
        <name val="Calibri"/>
        <family val="2"/>
        <scheme val="minor"/>
      </font>
      <numFmt numFmtId="0" formatCode="General"/>
      <fill>
        <patternFill patternType="none">
          <fgColor indexed="64"/>
          <bgColor indexed="65"/>
        </patternFill>
      </fill>
      <alignment horizontal="right" vertical="bottom" textRotation="0" wrapText="0" indent="0" justifyLastLine="0" shrinkToFit="0" readingOrder="0"/>
      <border diagonalUp="0" diagonalDown="0" outline="0">
        <left style="thin">
          <color indexed="64"/>
        </left>
        <right style="thin">
          <color indexed="64"/>
        </right>
        <top/>
        <bottom/>
      </border>
      <protection locked="1" hidden="0"/>
    </dxf>
    <dxf>
      <font>
        <b val="0"/>
        <i val="0"/>
        <strike val="0"/>
        <condense val="0"/>
        <extend val="0"/>
        <outline val="0"/>
        <shadow val="0"/>
        <u val="none"/>
        <vertAlign val="baseline"/>
        <sz val="11"/>
        <color auto="1"/>
        <name val="Calibri"/>
        <family val="2"/>
        <scheme val="minor"/>
      </font>
      <alignment horizontal="right"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color auto="1"/>
      </font>
    </dxf>
    <dxf>
      <font>
        <strike val="0"/>
        <outline val="0"/>
        <shadow val="0"/>
        <u val="none"/>
        <vertAlign val="baseline"/>
        <color auto="1"/>
      </font>
    </dxf>
    <dxf>
      <font>
        <b val="0"/>
        <i val="0"/>
        <strike val="0"/>
        <condense val="0"/>
        <extend val="0"/>
        <outline val="0"/>
        <shadow val="0"/>
        <u val="none"/>
        <vertAlign val="baseline"/>
        <sz val="11"/>
        <color auto="1"/>
        <name val="Calibri"/>
        <family val="2"/>
        <scheme val="minor"/>
      </font>
      <numFmt numFmtId="0" formatCode="General"/>
      <fill>
        <patternFill patternType="none">
          <fgColor indexed="64"/>
          <bgColor indexed="65"/>
        </patternFill>
      </fill>
      <alignment horizontal="right" vertical="bottom" textRotation="0" wrapText="1" indent="0" justifyLastLine="0" shrinkToFit="0" readingOrder="0"/>
      <border diagonalUp="0" diagonalDown="0" outline="0">
        <left style="thin">
          <color indexed="64"/>
        </left>
        <right style="thin">
          <color indexed="64"/>
        </right>
        <top/>
        <bottom/>
      </border>
      <protection locked="1" hidden="0"/>
    </dxf>
    <dxf>
      <font>
        <b val="0"/>
        <i val="0"/>
        <strike val="0"/>
        <condense val="0"/>
        <extend val="0"/>
        <outline val="0"/>
        <shadow val="0"/>
        <u val="none"/>
        <vertAlign val="baseline"/>
        <sz val="11"/>
        <color auto="1"/>
        <name val="Calibri"/>
        <family val="2"/>
        <scheme val="minor"/>
      </font>
      <alignment horizontal="right" vertical="bottom"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auto="1"/>
        <name val="Calibri"/>
        <family val="2"/>
        <scheme val="minor"/>
      </font>
      <numFmt numFmtId="0" formatCode="General"/>
      <fill>
        <patternFill patternType="none">
          <fgColor indexed="64"/>
          <bgColor indexed="65"/>
        </patternFill>
      </fill>
      <alignment horizontal="general" vertical="bottom" textRotation="0" wrapText="1" indent="0" justifyLastLine="0" shrinkToFit="0" readingOrder="0"/>
      <border diagonalUp="0" diagonalDown="0" outline="0">
        <left style="thin">
          <color indexed="64"/>
        </left>
        <right style="thin">
          <color indexed="64"/>
        </right>
        <top/>
        <bottom/>
      </border>
      <protection locked="1" hidden="0"/>
    </dxf>
    <dxf>
      <font>
        <b val="0"/>
        <i val="0"/>
        <strike val="0"/>
        <condense val="0"/>
        <extend val="0"/>
        <outline val="0"/>
        <shadow val="0"/>
        <u val="none"/>
        <vertAlign val="baseline"/>
        <sz val="11"/>
        <color auto="1"/>
        <name val="Calibri"/>
        <family val="2"/>
        <scheme val="minor"/>
      </font>
      <alignment horizontal="general" vertical="bottom"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auto="1"/>
        <name val="Calibri"/>
        <family val="2"/>
        <scheme val="minor"/>
      </font>
      <numFmt numFmtId="0" formatCode="General"/>
      <fill>
        <patternFill patternType="none">
          <fgColor indexed="64"/>
          <bgColor indexed="65"/>
        </patternFill>
      </fill>
      <alignment horizontal="general" vertical="bottom" textRotation="0" wrapText="0" indent="0" justifyLastLine="0" shrinkToFit="0" readingOrder="0"/>
      <border diagonalUp="0" diagonalDown="0" outline="0">
        <left style="thin">
          <color indexed="64"/>
        </left>
        <right style="thin">
          <color indexed="64"/>
        </right>
        <top/>
        <bottom/>
      </border>
      <protection locked="1" hidden="0"/>
    </dxf>
    <dxf>
      <font>
        <b val="0"/>
        <i val="0"/>
        <strike val="0"/>
        <condense val="0"/>
        <extend val="0"/>
        <outline val="0"/>
        <shadow val="0"/>
        <u val="none"/>
        <vertAlign val="baseline"/>
        <sz val="11"/>
        <color auto="1"/>
        <name val="Calibri"/>
        <family val="2"/>
        <scheme val="minor"/>
      </font>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auto="1"/>
        <name val="Calibri"/>
        <family val="2"/>
        <scheme val="minor"/>
      </font>
      <numFmt numFmtId="0" formatCode="General"/>
      <fill>
        <patternFill patternType="none">
          <fgColor indexed="64"/>
          <bgColor indexed="65"/>
        </patternFill>
      </fill>
      <alignment horizontal="general" vertical="bottom" textRotation="0" wrapText="1" indent="0" justifyLastLine="0" shrinkToFit="0" readingOrder="0"/>
      <border diagonalUp="0" diagonalDown="0" outline="0">
        <left style="thin">
          <color indexed="64"/>
        </left>
        <right style="thin">
          <color indexed="64"/>
        </right>
        <top/>
        <bottom/>
      </border>
      <protection locked="1" hidden="0"/>
    </dxf>
    <dxf>
      <font>
        <b val="0"/>
        <i val="0"/>
        <strike val="0"/>
        <condense val="0"/>
        <extend val="0"/>
        <outline val="0"/>
        <shadow val="0"/>
        <u val="none"/>
        <vertAlign val="baseline"/>
        <sz val="11"/>
        <color auto="1"/>
        <name val="Calibri"/>
        <family val="2"/>
        <scheme val="minor"/>
      </font>
      <alignment horizontal="general" vertical="bottom"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color auto="1"/>
      </font>
    </dxf>
    <dxf>
      <font>
        <strike val="0"/>
        <outline val="0"/>
        <shadow val="0"/>
        <u val="none"/>
        <vertAlign val="baseline"/>
        <color auto="1"/>
      </font>
    </dxf>
    <dxf>
      <font>
        <strike val="0"/>
        <outline val="0"/>
        <shadow val="0"/>
        <u val="none"/>
        <vertAlign val="baseline"/>
        <color auto="1"/>
      </font>
    </dxf>
    <dxf>
      <font>
        <strike val="0"/>
        <outline val="0"/>
        <shadow val="0"/>
        <u val="none"/>
        <vertAlign val="baseline"/>
        <color auto="1"/>
      </font>
    </dxf>
    <dxf>
      <font>
        <strike val="0"/>
        <outline val="0"/>
        <shadow val="0"/>
        <u val="none"/>
        <vertAlign val="baseline"/>
        <color auto="1"/>
      </font>
    </dxf>
    <dxf>
      <font>
        <strike val="0"/>
        <outline val="0"/>
        <shadow val="0"/>
        <u val="none"/>
        <vertAlign val="baseline"/>
        <color auto="1"/>
      </font>
    </dxf>
    <dxf>
      <font>
        <strike val="0"/>
        <outline val="0"/>
        <shadow val="0"/>
        <u val="none"/>
        <vertAlign val="baseline"/>
        <color auto="1"/>
      </font>
    </dxf>
    <dxf>
      <font>
        <b val="0"/>
        <i val="0"/>
        <strike val="0"/>
        <condense val="0"/>
        <extend val="0"/>
        <outline val="0"/>
        <shadow val="0"/>
        <u val="none"/>
        <vertAlign val="baseline"/>
        <sz val="11"/>
        <color auto="1"/>
        <name val="Calibri"/>
        <family val="2"/>
        <scheme val="minor"/>
      </font>
      <alignment horizontal="center" vertical="bottom" textRotation="0" wrapText="0" indent="0" justifyLastLine="0" shrinkToFit="0" readingOrder="0"/>
      <border diagonalUp="0" diagonalDown="0" outline="0">
        <left style="thin">
          <color indexed="64"/>
        </left>
        <right style="thin">
          <color indexed="64"/>
        </right>
        <top/>
        <bottom/>
      </border>
    </dxf>
    <dxf>
      <font>
        <b val="0"/>
        <i val="0"/>
        <strike val="0"/>
        <condense val="0"/>
        <extend val="0"/>
        <outline val="0"/>
        <shadow val="0"/>
        <u val="none"/>
        <vertAlign val="baseline"/>
        <sz val="11"/>
        <color auto="1"/>
        <name val="Calibri"/>
        <family val="2"/>
        <scheme val="minor"/>
      </font>
      <alignment horizontal="center"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auto="1"/>
        <name val="Calibri"/>
        <family val="2"/>
        <scheme val="minor"/>
      </font>
      <alignment horizontal="center" vertical="bottom" textRotation="0" wrapText="0" indent="0" justifyLastLine="0" shrinkToFit="0" readingOrder="0"/>
      <border diagonalUp="0" diagonalDown="0" outline="0">
        <left style="thin">
          <color indexed="64"/>
        </left>
        <right style="thin">
          <color indexed="64"/>
        </right>
        <top/>
        <bottom/>
      </border>
    </dxf>
    <dxf>
      <font>
        <b val="0"/>
        <i val="0"/>
        <strike val="0"/>
        <condense val="0"/>
        <extend val="0"/>
        <outline val="0"/>
        <shadow val="0"/>
        <u val="none"/>
        <vertAlign val="baseline"/>
        <sz val="11"/>
        <color auto="1"/>
        <name val="Calibri"/>
        <family val="2"/>
        <scheme val="minor"/>
      </font>
      <alignment horizontal="center"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auto="1"/>
        <name val="Calibri"/>
        <family val="2"/>
        <scheme val="minor"/>
      </font>
      <numFmt numFmtId="164" formatCode="&quot;$&quot;#,##0"/>
      <fill>
        <patternFill patternType="none">
          <fgColor indexed="64"/>
          <bgColor indexed="65"/>
        </patternFill>
      </fill>
      <alignment horizontal="center" vertical="bottom" textRotation="0" wrapText="0" indent="0" justifyLastLine="0" shrinkToFit="0" readingOrder="0"/>
      <border diagonalUp="0" diagonalDown="0" outline="0">
        <left style="thin">
          <color indexed="64"/>
        </left>
        <right style="thin">
          <color indexed="64"/>
        </right>
        <top/>
        <bottom/>
      </border>
    </dxf>
    <dxf>
      <font>
        <b val="0"/>
        <i val="0"/>
        <strike val="0"/>
        <condense val="0"/>
        <extend val="0"/>
        <outline val="0"/>
        <shadow val="0"/>
        <u val="none"/>
        <vertAlign val="baseline"/>
        <sz val="11"/>
        <color auto="1"/>
        <name val="Calibri"/>
        <family val="2"/>
        <scheme val="minor"/>
      </font>
      <numFmt numFmtId="164" formatCode="&quot;$&quot;#,##0"/>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auto="1"/>
        <name val="Calibri"/>
        <family val="2"/>
        <scheme val="minor"/>
      </font>
      <numFmt numFmtId="164" formatCode="&quot;$&quot;#,##0"/>
      <fill>
        <patternFill patternType="none">
          <fgColor indexed="64"/>
          <bgColor indexed="65"/>
        </patternFill>
      </fill>
      <alignment horizontal="center" vertical="bottom" textRotation="0" wrapText="0" indent="0" justifyLastLine="0" shrinkToFit="0" readingOrder="0"/>
      <border diagonalUp="0" diagonalDown="0" outline="0">
        <left style="thin">
          <color indexed="64"/>
        </left>
        <right style="thin">
          <color indexed="64"/>
        </right>
        <top/>
        <bottom/>
      </border>
    </dxf>
    <dxf>
      <font>
        <b val="0"/>
        <i val="0"/>
        <strike val="0"/>
        <condense val="0"/>
        <extend val="0"/>
        <outline val="0"/>
        <shadow val="0"/>
        <u val="none"/>
        <vertAlign val="baseline"/>
        <sz val="11"/>
        <color auto="1"/>
        <name val="Calibri"/>
        <family val="2"/>
        <scheme val="minor"/>
      </font>
      <numFmt numFmtId="164" formatCode="&quot;$&quot;#,##0"/>
      <fill>
        <patternFill patternType="solid">
          <fgColor indexed="64"/>
          <bgColor theme="3" tint="0.79998168889431442"/>
        </patternFill>
      </fill>
      <alignment horizontal="center" vertical="bottom" textRotation="0" wrapText="0" indent="0" justifyLastLine="0" shrinkToFit="0" readingOrder="0"/>
      <border diagonalUp="0" diagonalDown="0" outline="0">
        <left style="thin">
          <color indexed="64"/>
        </left>
        <right style="thin">
          <color indexed="64"/>
        </right>
        <top/>
        <bottom style="thin">
          <color indexed="64"/>
        </bottom>
      </border>
    </dxf>
    <dxf>
      <font>
        <b val="0"/>
        <i val="0"/>
        <strike val="0"/>
        <condense val="0"/>
        <extend val="0"/>
        <outline val="0"/>
        <shadow val="0"/>
        <u val="none"/>
        <vertAlign val="baseline"/>
        <sz val="11"/>
        <color auto="1"/>
        <name val="Calibri"/>
        <family val="2"/>
        <scheme val="minor"/>
      </font>
      <numFmt numFmtId="164" formatCode="&quot;$&quot;#,##0"/>
      <fill>
        <patternFill patternType="none">
          <fgColor indexed="64"/>
          <bgColor indexed="65"/>
        </patternFill>
      </fill>
      <alignment horizontal="center" vertical="bottom" textRotation="0" wrapText="0" indent="0" justifyLastLine="0" shrinkToFit="0" readingOrder="0"/>
      <border diagonalUp="0" diagonalDown="0" outline="0">
        <left style="thin">
          <color indexed="64"/>
        </left>
        <right style="thin">
          <color indexed="64"/>
        </right>
        <top/>
        <bottom/>
      </border>
    </dxf>
    <dxf>
      <font>
        <b val="0"/>
        <i val="0"/>
        <strike val="0"/>
        <condense val="0"/>
        <extend val="0"/>
        <outline val="0"/>
        <shadow val="0"/>
        <u val="none"/>
        <vertAlign val="baseline"/>
        <sz val="11"/>
        <color auto="1"/>
        <name val="Calibri"/>
        <family val="2"/>
        <scheme val="minor"/>
      </font>
      <numFmt numFmtId="164" formatCode="&quot;$&quot;#,##0"/>
      <alignment horizontal="center"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auto="1"/>
        <name val="Calibri"/>
        <family val="2"/>
        <scheme val="minor"/>
      </font>
      <numFmt numFmtId="164" formatCode="&quot;$&quot;#,##0"/>
      <fill>
        <patternFill patternType="none">
          <fgColor indexed="64"/>
          <bgColor indexed="65"/>
        </patternFill>
      </fill>
      <alignment horizontal="center" vertical="bottom" textRotation="0" wrapText="0" indent="0" justifyLastLine="0" shrinkToFit="0" readingOrder="0"/>
      <border diagonalUp="0" diagonalDown="0" outline="0">
        <left style="thin">
          <color indexed="64"/>
        </left>
        <right style="thin">
          <color indexed="64"/>
        </right>
        <top/>
        <bottom/>
      </border>
    </dxf>
    <dxf>
      <font>
        <b val="0"/>
        <i val="0"/>
        <strike val="0"/>
        <condense val="0"/>
        <extend val="0"/>
        <outline val="0"/>
        <shadow val="0"/>
        <u val="none"/>
        <vertAlign val="baseline"/>
        <sz val="11"/>
        <color auto="1"/>
        <name val="Calibri"/>
        <family val="2"/>
        <scheme val="minor"/>
      </font>
      <numFmt numFmtId="164" formatCode="&quot;$&quot;#,##0"/>
      <alignment horizontal="center"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auto="1"/>
        <name val="Calibri"/>
        <family val="2"/>
        <scheme val="minor"/>
      </font>
      <numFmt numFmtId="164" formatCode="&quot;$&quot;#,##0"/>
      <fill>
        <patternFill patternType="none">
          <fgColor indexed="64"/>
          <bgColor indexed="65"/>
        </patternFill>
      </fill>
      <alignment horizontal="center" vertical="bottom" textRotation="0" wrapText="0" indent="0" justifyLastLine="0" shrinkToFit="0" readingOrder="0"/>
      <border diagonalUp="0" diagonalDown="0" outline="0">
        <left style="thin">
          <color indexed="64"/>
        </left>
        <right style="thin">
          <color indexed="64"/>
        </right>
        <top/>
        <bottom/>
      </border>
    </dxf>
    <dxf>
      <font>
        <b val="0"/>
        <i val="0"/>
        <strike val="0"/>
        <condense val="0"/>
        <extend val="0"/>
        <outline val="0"/>
        <shadow val="0"/>
        <u val="none"/>
        <vertAlign val="baseline"/>
        <sz val="11"/>
        <color auto="1"/>
        <name val="Calibri"/>
        <family val="2"/>
        <scheme val="minor"/>
      </font>
      <numFmt numFmtId="164" formatCode="&quot;$&quot;#,##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auto="1"/>
        <name val="Calibri"/>
        <family val="2"/>
        <scheme val="minor"/>
      </font>
      <numFmt numFmtId="164" formatCode="&quot;$&quot;#,##0"/>
      <fill>
        <patternFill patternType="none">
          <fgColor indexed="64"/>
          <bgColor indexed="65"/>
        </patternFill>
      </fill>
      <alignment horizontal="center" vertical="bottom" textRotation="0" wrapText="0" indent="0" justifyLastLine="0" shrinkToFit="0" readingOrder="0"/>
      <border diagonalUp="0" diagonalDown="0" outline="0">
        <left style="thin">
          <color indexed="64"/>
        </left>
        <right style="thin">
          <color indexed="64"/>
        </right>
        <top/>
        <bottom/>
      </border>
    </dxf>
    <dxf>
      <font>
        <b val="0"/>
        <i val="0"/>
        <strike val="0"/>
        <condense val="0"/>
        <extend val="0"/>
        <outline val="0"/>
        <shadow val="0"/>
        <u val="none"/>
        <vertAlign val="baseline"/>
        <sz val="11"/>
        <color auto="1"/>
        <name val="Calibri"/>
        <family val="2"/>
        <scheme val="minor"/>
      </font>
      <numFmt numFmtId="164" formatCode="&quot;$&quot;#,##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auto="1"/>
        <name val="Calibri"/>
        <family val="2"/>
        <scheme val="minor"/>
      </font>
      <numFmt numFmtId="164" formatCode="&quot;$&quot;#,##0"/>
      <fill>
        <patternFill patternType="none">
          <fgColor indexed="64"/>
          <bgColor indexed="65"/>
        </patternFill>
      </fill>
      <alignment horizontal="center" vertical="bottom" textRotation="0" wrapText="0" indent="0" justifyLastLine="0" shrinkToFit="0" readingOrder="0"/>
      <border diagonalUp="0" diagonalDown="0" outline="0">
        <left style="thin">
          <color indexed="64"/>
        </left>
        <right style="thin">
          <color indexed="64"/>
        </right>
        <top/>
        <bottom/>
      </border>
    </dxf>
    <dxf>
      <font>
        <b val="0"/>
        <i val="0"/>
        <strike val="0"/>
        <condense val="0"/>
        <extend val="0"/>
        <outline val="0"/>
        <shadow val="0"/>
        <u val="none"/>
        <vertAlign val="baseline"/>
        <sz val="11"/>
        <color auto="1"/>
        <name val="Calibri"/>
        <family val="2"/>
        <scheme val="minor"/>
      </font>
      <numFmt numFmtId="164" formatCode="&quot;$&quot;#,##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auto="1"/>
        <name val="Calibri"/>
        <family val="2"/>
        <scheme val="minor"/>
      </font>
      <numFmt numFmtId="164" formatCode="&quot;$&quot;#,##0"/>
      <fill>
        <patternFill patternType="none">
          <fgColor indexed="64"/>
          <bgColor indexed="65"/>
        </patternFill>
      </fill>
      <alignment horizontal="center" vertical="bottom" textRotation="0" wrapText="0" indent="0" justifyLastLine="0" shrinkToFit="0" readingOrder="0"/>
      <border diagonalUp="0" diagonalDown="0" outline="0">
        <left style="thin">
          <color indexed="64"/>
        </left>
        <right style="thin">
          <color indexed="64"/>
        </right>
        <top/>
        <bottom/>
      </border>
    </dxf>
    <dxf>
      <font>
        <b val="0"/>
        <i val="0"/>
        <strike val="0"/>
        <condense val="0"/>
        <extend val="0"/>
        <outline val="0"/>
        <shadow val="0"/>
        <u val="none"/>
        <vertAlign val="baseline"/>
        <sz val="11"/>
        <color auto="1"/>
        <name val="Calibri"/>
        <family val="2"/>
        <scheme val="minor"/>
      </font>
      <numFmt numFmtId="164" formatCode="&quot;$&quot;#,##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auto="1"/>
        <name val="Calibri"/>
        <family val="2"/>
        <scheme val="minor"/>
      </font>
      <numFmt numFmtId="164" formatCode="&quot;$&quot;#,##0"/>
      <fill>
        <patternFill patternType="none">
          <fgColor indexed="64"/>
          <bgColor indexed="65"/>
        </patternFill>
      </fill>
      <alignment horizontal="center" vertical="bottom" textRotation="0" wrapText="0" indent="0" justifyLastLine="0" shrinkToFit="0" readingOrder="0"/>
      <border diagonalUp="0" diagonalDown="0" outline="0">
        <left style="thin">
          <color indexed="64"/>
        </left>
        <right style="thin">
          <color indexed="64"/>
        </right>
        <top/>
        <bottom/>
      </border>
    </dxf>
    <dxf>
      <font>
        <b val="0"/>
        <i val="0"/>
        <strike val="0"/>
        <condense val="0"/>
        <extend val="0"/>
        <outline val="0"/>
        <shadow val="0"/>
        <u val="none"/>
        <vertAlign val="baseline"/>
        <sz val="11"/>
        <color auto="1"/>
        <name val="Calibri"/>
        <family val="2"/>
        <scheme val="minor"/>
      </font>
      <numFmt numFmtId="164" formatCode="&quot;$&quot;#,##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auto="1"/>
        <name val="Calibri"/>
        <family val="2"/>
        <scheme val="minor"/>
      </font>
      <numFmt numFmtId="164" formatCode="&quot;$&quot;#,##0"/>
      <fill>
        <patternFill patternType="none">
          <fgColor indexed="64"/>
          <bgColor indexed="65"/>
        </patternFill>
      </fill>
      <alignment horizontal="center" vertical="bottom" textRotation="0" wrapText="0" indent="0" justifyLastLine="0" shrinkToFit="0" readingOrder="0"/>
      <border diagonalUp="0" diagonalDown="0" outline="0">
        <left style="thin">
          <color indexed="64"/>
        </left>
        <right style="thin">
          <color indexed="64"/>
        </right>
        <top/>
        <bottom/>
      </border>
    </dxf>
    <dxf>
      <font>
        <b val="0"/>
        <i val="0"/>
        <strike val="0"/>
        <condense val="0"/>
        <extend val="0"/>
        <outline val="0"/>
        <shadow val="0"/>
        <u val="none"/>
        <vertAlign val="baseline"/>
        <sz val="11"/>
        <color auto="1"/>
        <name val="Calibri"/>
        <family val="2"/>
        <scheme val="minor"/>
      </font>
      <numFmt numFmtId="164" formatCode="&quot;$&quot;#,##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auto="1"/>
        <name val="Calibri"/>
        <family val="2"/>
        <scheme val="minor"/>
      </font>
      <numFmt numFmtId="164" formatCode="&quot;$&quot;#,##0"/>
      <fill>
        <patternFill patternType="none">
          <fgColor indexed="64"/>
          <bgColor indexed="65"/>
        </patternFill>
      </fill>
      <alignment horizontal="center" vertical="bottom" textRotation="0" wrapText="0" indent="0" justifyLastLine="0" shrinkToFit="0" readingOrder="0"/>
      <border diagonalUp="0" diagonalDown="0" outline="0">
        <left style="thin">
          <color indexed="64"/>
        </left>
        <right style="thin">
          <color indexed="64"/>
        </right>
        <top/>
        <bottom/>
      </border>
    </dxf>
    <dxf>
      <font>
        <b val="0"/>
        <i val="0"/>
        <strike val="0"/>
        <condense val="0"/>
        <extend val="0"/>
        <outline val="0"/>
        <shadow val="0"/>
        <u val="none"/>
        <vertAlign val="baseline"/>
        <sz val="11"/>
        <color auto="1"/>
        <name val="Calibri"/>
        <family val="2"/>
        <scheme val="minor"/>
      </font>
      <numFmt numFmtId="164" formatCode="&quot;$&quot;#,##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auto="1"/>
        <name val="Calibri"/>
        <family val="2"/>
        <scheme val="minor"/>
      </font>
      <numFmt numFmtId="164" formatCode="&quot;$&quot;#,##0"/>
      <fill>
        <patternFill patternType="none">
          <fgColor indexed="64"/>
          <bgColor indexed="65"/>
        </patternFill>
      </fill>
      <alignment horizontal="center" vertical="bottom" textRotation="0" wrapText="0" indent="0" justifyLastLine="0" shrinkToFit="0" readingOrder="0"/>
      <border diagonalUp="0" diagonalDown="0" outline="0">
        <left style="thin">
          <color indexed="64"/>
        </left>
        <right style="thin">
          <color indexed="64"/>
        </right>
        <top/>
        <bottom/>
      </border>
    </dxf>
    <dxf>
      <font>
        <b val="0"/>
        <i val="0"/>
        <strike val="0"/>
        <condense val="0"/>
        <extend val="0"/>
        <outline val="0"/>
        <shadow val="0"/>
        <u val="none"/>
        <vertAlign val="baseline"/>
        <sz val="11"/>
        <color auto="1"/>
        <name val="Calibri"/>
        <family val="2"/>
        <scheme val="minor"/>
      </font>
      <numFmt numFmtId="164" formatCode="&quot;$&quot;#,##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auto="1"/>
        <name val="Calibri"/>
        <family val="2"/>
        <scheme val="minor"/>
      </font>
      <numFmt numFmtId="164" formatCode="&quot;$&quot;#,##0"/>
      <fill>
        <patternFill patternType="none">
          <fgColor indexed="64"/>
          <bgColor indexed="65"/>
        </patternFill>
      </fill>
      <alignment horizontal="center" vertical="bottom" textRotation="0" wrapText="0" indent="0" justifyLastLine="0" shrinkToFit="0" readingOrder="0"/>
      <border diagonalUp="0" diagonalDown="0" outline="0">
        <left style="thin">
          <color indexed="64"/>
        </left>
        <right style="thin">
          <color indexed="64"/>
        </right>
        <top/>
        <bottom/>
      </border>
    </dxf>
    <dxf>
      <font>
        <b val="0"/>
        <i val="0"/>
        <strike val="0"/>
        <condense val="0"/>
        <extend val="0"/>
        <outline val="0"/>
        <shadow val="0"/>
        <u val="none"/>
        <vertAlign val="baseline"/>
        <sz val="11"/>
        <color auto="1"/>
        <name val="Calibri"/>
        <family val="2"/>
        <scheme val="minor"/>
      </font>
      <numFmt numFmtId="164" formatCode="&quot;$&quot;#,##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auto="1"/>
        <name val="Calibri"/>
        <family val="2"/>
        <scheme val="minor"/>
      </font>
      <numFmt numFmtId="164" formatCode="&quot;$&quot;#,##0"/>
      <fill>
        <patternFill patternType="none">
          <fgColor indexed="64"/>
          <bgColor indexed="65"/>
        </patternFill>
      </fill>
      <alignment horizontal="center" vertical="bottom" textRotation="0" wrapText="0" indent="0" justifyLastLine="0" shrinkToFit="0" readingOrder="0"/>
      <border diagonalUp="0" diagonalDown="0" outline="0">
        <left style="thin">
          <color indexed="64"/>
        </left>
        <right style="thin">
          <color indexed="64"/>
        </right>
        <top/>
        <bottom/>
      </border>
    </dxf>
    <dxf>
      <font>
        <b val="0"/>
        <i val="0"/>
        <strike val="0"/>
        <condense val="0"/>
        <extend val="0"/>
        <outline val="0"/>
        <shadow val="0"/>
        <u val="none"/>
        <vertAlign val="baseline"/>
        <sz val="11"/>
        <color auto="1"/>
        <name val="Calibri"/>
        <family val="2"/>
        <scheme val="minor"/>
      </font>
      <numFmt numFmtId="164" formatCode="&quot;$&quot;#,##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auto="1"/>
        <name val="Calibri"/>
        <family val="2"/>
        <scheme val="minor"/>
      </font>
      <numFmt numFmtId="164" formatCode="&quot;$&quot;#,##0"/>
      <fill>
        <patternFill patternType="none">
          <fgColor indexed="64"/>
          <bgColor indexed="65"/>
        </patternFill>
      </fill>
      <alignment horizontal="center" vertical="bottom" textRotation="0" wrapText="0" indent="0" justifyLastLine="0" shrinkToFit="0" readingOrder="0"/>
      <border diagonalUp="0" diagonalDown="0" outline="0">
        <left style="thin">
          <color indexed="64"/>
        </left>
        <right style="thin">
          <color indexed="64"/>
        </right>
        <top/>
        <bottom/>
      </border>
    </dxf>
    <dxf>
      <font>
        <b val="0"/>
        <i val="0"/>
        <strike val="0"/>
        <condense val="0"/>
        <extend val="0"/>
        <outline val="0"/>
        <shadow val="0"/>
        <u val="none"/>
        <vertAlign val="baseline"/>
        <sz val="11"/>
        <color auto="1"/>
        <name val="Calibri"/>
        <family val="2"/>
        <scheme val="minor"/>
      </font>
      <numFmt numFmtId="164" formatCode="&quot;$&quot;#,##0"/>
      <alignment horizontal="center" vertical="bottom" textRotation="0" wrapText="0" indent="0" justifyLastLine="0" shrinkToFit="0" readingOrder="0"/>
      <border diagonalUp="0" diagonalDown="0" outline="0">
        <left style="thin">
          <color indexed="64"/>
        </left>
        <right style="thin">
          <color indexed="64"/>
        </right>
        <top/>
        <bottom style="thin">
          <color indexed="64"/>
        </bottom>
      </border>
    </dxf>
    <dxf>
      <font>
        <b val="0"/>
        <i val="0"/>
        <strike val="0"/>
        <condense val="0"/>
        <extend val="0"/>
        <outline val="0"/>
        <shadow val="0"/>
        <u val="none"/>
        <vertAlign val="baseline"/>
        <sz val="11"/>
        <color auto="1"/>
        <name val="Calibri"/>
        <family val="2"/>
        <scheme val="minor"/>
      </font>
      <numFmt numFmtId="164" formatCode="&quot;$&quot;#,##0"/>
      <fill>
        <patternFill patternType="none">
          <fgColor indexed="64"/>
          <bgColor indexed="65"/>
        </patternFill>
      </fill>
      <alignment horizontal="center" vertical="bottom" textRotation="0" wrapText="0" indent="0" justifyLastLine="0" shrinkToFit="0" readingOrder="0"/>
      <border diagonalUp="0" diagonalDown="0" outline="0">
        <left style="thin">
          <color indexed="64"/>
        </left>
        <right style="thin">
          <color indexed="64"/>
        </right>
        <top/>
        <bottom/>
      </border>
    </dxf>
    <dxf>
      <font>
        <b val="0"/>
        <i val="0"/>
        <strike val="0"/>
        <condense val="0"/>
        <extend val="0"/>
        <outline val="0"/>
        <shadow val="0"/>
        <u val="none"/>
        <vertAlign val="baseline"/>
        <sz val="11"/>
        <color auto="1"/>
        <name val="Calibri"/>
        <family val="2"/>
        <scheme val="minor"/>
      </font>
      <numFmt numFmtId="164" formatCode="&quot;$&quot;#,##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auto="1"/>
        <name val="Calibri"/>
        <family val="2"/>
        <scheme val="minor"/>
      </font>
      <numFmt numFmtId="164" formatCode="&quot;$&quot;#,##0"/>
      <fill>
        <patternFill patternType="none">
          <fgColor indexed="64"/>
          <bgColor indexed="65"/>
        </patternFill>
      </fill>
      <alignment horizontal="center" vertical="bottom" textRotation="0" wrapText="0" indent="0" justifyLastLine="0" shrinkToFit="0" readingOrder="0"/>
      <border diagonalUp="0" diagonalDown="0" outline="0">
        <left style="thin">
          <color indexed="64"/>
        </left>
        <right style="thin">
          <color indexed="64"/>
        </right>
        <top/>
        <bottom/>
      </border>
    </dxf>
    <dxf>
      <font>
        <b val="0"/>
        <i val="0"/>
        <strike val="0"/>
        <condense val="0"/>
        <extend val="0"/>
        <outline val="0"/>
        <shadow val="0"/>
        <u val="none"/>
        <vertAlign val="baseline"/>
        <sz val="11"/>
        <color auto="1"/>
        <name val="Calibri"/>
        <family val="2"/>
        <scheme val="minor"/>
      </font>
      <numFmt numFmtId="164" formatCode="&quot;$&quot;#,##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auto="1"/>
        <name val="Calibri"/>
        <family val="2"/>
        <scheme val="minor"/>
      </font>
      <numFmt numFmtId="164" formatCode="&quot;$&quot;#,##0"/>
      <fill>
        <patternFill patternType="none">
          <fgColor indexed="64"/>
          <bgColor indexed="65"/>
        </patternFill>
      </fill>
      <alignment horizontal="center" vertical="bottom" textRotation="0" wrapText="0" indent="0" justifyLastLine="0" shrinkToFit="0" readingOrder="0"/>
      <border diagonalUp="0" diagonalDown="0" outline="0">
        <left style="thin">
          <color indexed="64"/>
        </left>
        <right style="thin">
          <color indexed="64"/>
        </right>
        <top/>
        <bottom/>
      </border>
    </dxf>
    <dxf>
      <font>
        <b val="0"/>
        <i val="0"/>
        <strike val="0"/>
        <condense val="0"/>
        <extend val="0"/>
        <outline val="0"/>
        <shadow val="0"/>
        <u val="none"/>
        <vertAlign val="baseline"/>
        <sz val="11"/>
        <color auto="1"/>
        <name val="Calibri"/>
        <family val="2"/>
        <scheme val="minor"/>
      </font>
      <numFmt numFmtId="164" formatCode="&quot;$&quot;#,##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auto="1"/>
        <name val="Calibri"/>
        <family val="2"/>
        <scheme val="minor"/>
      </font>
      <numFmt numFmtId="164" formatCode="&quot;$&quot;#,##0"/>
      <fill>
        <patternFill patternType="none">
          <fgColor indexed="64"/>
          <bgColor indexed="65"/>
        </patternFill>
      </fill>
      <alignment horizontal="center" vertical="bottom" textRotation="0" wrapText="0" indent="0" justifyLastLine="0" shrinkToFit="0" readingOrder="0"/>
      <border diagonalUp="0" diagonalDown="0" outline="0">
        <left style="thin">
          <color indexed="64"/>
        </left>
        <right style="thin">
          <color indexed="64"/>
        </right>
        <top/>
        <bottom/>
      </border>
    </dxf>
    <dxf>
      <font>
        <b val="0"/>
        <i val="0"/>
        <strike val="0"/>
        <condense val="0"/>
        <extend val="0"/>
        <outline val="0"/>
        <shadow val="0"/>
        <u val="none"/>
        <vertAlign val="baseline"/>
        <sz val="11"/>
        <color auto="1"/>
        <name val="Calibri"/>
        <family val="2"/>
        <scheme val="minor"/>
      </font>
      <numFmt numFmtId="164" formatCode="&quot;$&quot;#,##0"/>
      <fill>
        <patternFill patternType="solid">
          <fgColor indexed="64"/>
          <bgColor theme="3" tint="0.79998168889431442"/>
        </patternFill>
      </fill>
      <alignment horizontal="center"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auto="1"/>
        <name val="Calibri"/>
        <family val="2"/>
        <scheme val="minor"/>
      </font>
      <numFmt numFmtId="164" formatCode="&quot;$&quot;#,##0"/>
      <fill>
        <patternFill patternType="none">
          <fgColor indexed="64"/>
          <bgColor indexed="65"/>
        </patternFill>
      </fill>
      <alignment horizontal="center" vertical="bottom" textRotation="0" wrapText="0" indent="0" justifyLastLine="0" shrinkToFit="0" readingOrder="0"/>
      <border diagonalUp="0" diagonalDown="0" outline="0">
        <left style="thin">
          <color indexed="64"/>
        </left>
        <right style="thin">
          <color indexed="64"/>
        </right>
        <top/>
        <bottom/>
      </border>
    </dxf>
    <dxf>
      <font>
        <b val="0"/>
        <i val="0"/>
        <strike val="0"/>
        <condense val="0"/>
        <extend val="0"/>
        <outline val="0"/>
        <shadow val="0"/>
        <u val="none"/>
        <vertAlign val="baseline"/>
        <sz val="11"/>
        <color auto="1"/>
        <name val="Calibri"/>
        <family val="2"/>
        <scheme val="minor"/>
      </font>
      <numFmt numFmtId="164" formatCode="&quot;$&quot;#,##0"/>
      <alignment horizontal="center"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auto="1"/>
        <name val="Calibri"/>
        <family val="2"/>
        <scheme val="minor"/>
      </font>
      <numFmt numFmtId="164" formatCode="&quot;$&quot;#,##0"/>
      <fill>
        <patternFill patternType="none">
          <fgColor indexed="64"/>
          <bgColor indexed="65"/>
        </patternFill>
      </fill>
      <alignment horizontal="center" vertical="bottom" textRotation="0" wrapText="0" indent="0" justifyLastLine="0" shrinkToFit="0" readingOrder="0"/>
      <border diagonalUp="0" diagonalDown="0" outline="0">
        <left style="thin">
          <color indexed="64"/>
        </left>
        <right style="thin">
          <color indexed="64"/>
        </right>
        <top/>
        <bottom/>
      </border>
    </dxf>
    <dxf>
      <font>
        <b val="0"/>
        <i val="0"/>
        <strike val="0"/>
        <condense val="0"/>
        <extend val="0"/>
        <outline val="0"/>
        <shadow val="0"/>
        <u val="none"/>
        <vertAlign val="baseline"/>
        <sz val="11"/>
        <color auto="1"/>
        <name val="Calibri"/>
        <family val="2"/>
        <scheme val="minor"/>
      </font>
      <numFmt numFmtId="164" formatCode="&quot;$&quot;#,##0"/>
      <alignment horizontal="center" vertical="bottom" textRotation="0" wrapText="0" indent="0" justifyLastLine="0" shrinkToFit="0" readingOrder="0"/>
      <border diagonalUp="0" diagonalDown="0" outline="0">
        <left style="thin">
          <color indexed="64"/>
        </left>
        <right style="thin">
          <color indexed="64"/>
        </right>
        <top/>
        <bottom style="thin">
          <color indexed="64"/>
        </bottom>
      </border>
    </dxf>
    <dxf>
      <font>
        <b val="0"/>
        <i val="0"/>
        <strike val="0"/>
        <condense val="0"/>
        <extend val="0"/>
        <outline val="0"/>
        <shadow val="0"/>
        <u val="none"/>
        <vertAlign val="baseline"/>
        <sz val="11"/>
        <color auto="1"/>
        <name val="Calibri"/>
        <family val="2"/>
        <scheme val="minor"/>
      </font>
      <numFmt numFmtId="164" formatCode="&quot;$&quot;#,##0"/>
      <fill>
        <patternFill patternType="none">
          <fgColor indexed="64"/>
          <bgColor indexed="65"/>
        </patternFill>
      </fill>
      <alignment horizontal="center" vertical="bottom" textRotation="0" wrapText="0" indent="0" justifyLastLine="0" shrinkToFit="0" readingOrder="0"/>
      <border diagonalUp="0" diagonalDown="0" outline="0">
        <left style="thin">
          <color indexed="64"/>
        </left>
        <right style="thin">
          <color indexed="64"/>
        </right>
        <top/>
        <bottom/>
      </border>
    </dxf>
    <dxf>
      <font>
        <b val="0"/>
        <i val="0"/>
        <strike val="0"/>
        <condense val="0"/>
        <extend val="0"/>
        <outline val="0"/>
        <shadow val="0"/>
        <u val="none"/>
        <vertAlign val="baseline"/>
        <sz val="11"/>
        <color auto="1"/>
        <name val="Calibri"/>
        <family val="2"/>
        <scheme val="minor"/>
      </font>
      <numFmt numFmtId="164" formatCode="&quot;$&quot;#,##0"/>
      <alignment horizontal="center" vertical="bottom" textRotation="0" wrapText="0" indent="0" justifyLastLine="0" shrinkToFit="0" readingOrder="0"/>
      <border diagonalUp="0" diagonalDown="0" outline="0">
        <left style="thin">
          <color indexed="64"/>
        </left>
        <right style="thin">
          <color indexed="64"/>
        </right>
        <top/>
        <bottom style="thin">
          <color indexed="64"/>
        </bottom>
      </border>
    </dxf>
    <dxf>
      <font>
        <b val="0"/>
        <i val="0"/>
        <strike val="0"/>
        <condense val="0"/>
        <extend val="0"/>
        <outline val="0"/>
        <shadow val="0"/>
        <u val="none"/>
        <vertAlign val="baseline"/>
        <sz val="11"/>
        <color auto="1"/>
        <name val="Calibri"/>
        <family val="2"/>
        <scheme val="minor"/>
      </font>
      <numFmt numFmtId="164" formatCode="&quot;$&quot;#,##0"/>
      <fill>
        <patternFill patternType="none">
          <fgColor indexed="64"/>
          <bgColor indexed="65"/>
        </patternFill>
      </fill>
      <alignment horizontal="center" vertical="bottom" textRotation="0" wrapText="0" indent="0" justifyLastLine="0" shrinkToFit="0" readingOrder="0"/>
      <border diagonalUp="0" diagonalDown="0" outline="0">
        <left style="thin">
          <color indexed="64"/>
        </left>
        <right style="thin">
          <color indexed="64"/>
        </right>
        <top/>
        <bottom/>
      </border>
    </dxf>
    <dxf>
      <font>
        <b val="0"/>
        <i val="0"/>
        <strike val="0"/>
        <condense val="0"/>
        <extend val="0"/>
        <outline val="0"/>
        <shadow val="0"/>
        <u val="none"/>
        <vertAlign val="baseline"/>
        <sz val="11"/>
        <color auto="1"/>
        <name val="Calibri"/>
        <family val="2"/>
        <scheme val="minor"/>
      </font>
      <numFmt numFmtId="164" formatCode="&quot;$&quot;#,##0"/>
      <alignment horizontal="center" vertical="center" textRotation="0" wrapText="0" indent="0" justifyLastLine="0" shrinkToFit="0" readingOrder="0"/>
      <border diagonalUp="0" diagonalDown="0" outline="0">
        <left style="thin">
          <color indexed="64"/>
        </left>
        <right style="thin">
          <color indexed="64"/>
        </right>
        <top/>
        <bottom style="thin">
          <color indexed="64"/>
        </bottom>
      </border>
    </dxf>
    <dxf>
      <font>
        <b val="0"/>
        <i val="0"/>
        <strike val="0"/>
        <condense val="0"/>
        <extend val="0"/>
        <outline val="0"/>
        <shadow val="0"/>
        <u val="none"/>
        <vertAlign val="baseline"/>
        <sz val="11"/>
        <color auto="1"/>
        <name val="Calibri"/>
        <family val="2"/>
        <scheme val="minor"/>
      </font>
      <numFmt numFmtId="164" formatCode="&quot;$&quot;#,##0"/>
      <fill>
        <patternFill patternType="none">
          <fgColor indexed="64"/>
          <bgColor indexed="65"/>
        </patternFill>
      </fill>
      <alignment horizontal="center" vertical="bottom" textRotation="0" wrapText="0" indent="0" justifyLastLine="0" shrinkToFit="0" readingOrder="0"/>
      <border diagonalUp="0" diagonalDown="0" outline="0">
        <left style="thin">
          <color indexed="64"/>
        </left>
        <right style="thin">
          <color indexed="64"/>
        </right>
        <top/>
        <bottom/>
      </border>
    </dxf>
    <dxf>
      <font>
        <b val="0"/>
        <i val="0"/>
        <strike val="0"/>
        <condense val="0"/>
        <extend val="0"/>
        <outline val="0"/>
        <shadow val="0"/>
        <u val="none"/>
        <vertAlign val="baseline"/>
        <sz val="11"/>
        <color auto="1"/>
        <name val="Calibri"/>
        <family val="2"/>
        <scheme val="minor"/>
      </font>
      <numFmt numFmtId="164" formatCode="&quot;$&quot;#,##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auto="1"/>
        <name val="Calibri"/>
        <family val="2"/>
        <scheme val="minor"/>
      </font>
      <numFmt numFmtId="164" formatCode="&quot;$&quot;#,##0"/>
      <fill>
        <patternFill patternType="none">
          <fgColor indexed="64"/>
          <bgColor indexed="65"/>
        </patternFill>
      </fill>
      <alignment horizontal="center" vertical="bottom" textRotation="0" wrapText="0" indent="0" justifyLastLine="0" shrinkToFit="0" readingOrder="0"/>
      <border diagonalUp="0" diagonalDown="0" outline="0">
        <left style="thin">
          <color indexed="64"/>
        </left>
        <right style="thin">
          <color indexed="64"/>
        </right>
        <top/>
        <bottom/>
      </border>
    </dxf>
    <dxf>
      <font>
        <b val="0"/>
        <i val="0"/>
        <strike val="0"/>
        <condense val="0"/>
        <extend val="0"/>
        <outline val="0"/>
        <shadow val="0"/>
        <u val="none"/>
        <vertAlign val="baseline"/>
        <sz val="11"/>
        <color auto="1"/>
        <name val="Calibri"/>
        <family val="2"/>
        <scheme val="minor"/>
      </font>
      <numFmt numFmtId="10" formatCode="&quot;$&quot;#,##0_);[Red]\(&quot;$&quot;#,##0\)"/>
      <alignment horizontal="center"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auto="1"/>
        <name val="Calibri"/>
        <family val="2"/>
        <scheme val="minor"/>
      </font>
      <numFmt numFmtId="164" formatCode="&quot;$&quot;#,##0"/>
      <fill>
        <patternFill patternType="none">
          <fgColor indexed="64"/>
          <bgColor indexed="65"/>
        </patternFill>
      </fill>
      <alignment horizontal="center" vertical="bottom" textRotation="0" wrapText="0" indent="0" justifyLastLine="0" shrinkToFit="0" readingOrder="0"/>
      <border diagonalUp="0" diagonalDown="0" outline="0">
        <left style="thin">
          <color indexed="64"/>
        </left>
        <right style="thin">
          <color indexed="64"/>
        </right>
        <top/>
        <bottom/>
      </border>
    </dxf>
    <dxf>
      <font>
        <b val="0"/>
        <i val="0"/>
        <strike val="0"/>
        <condense val="0"/>
        <extend val="0"/>
        <outline val="0"/>
        <shadow val="0"/>
        <u val="none"/>
        <vertAlign val="baseline"/>
        <sz val="11"/>
        <color auto="1"/>
        <name val="Calibri"/>
        <family val="2"/>
        <scheme val="minor"/>
      </font>
      <numFmt numFmtId="164" formatCode="&quot;$&quot;#,##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auto="1"/>
        <name val="Calibri"/>
        <family val="2"/>
        <scheme val="minor"/>
      </font>
      <numFmt numFmtId="164" formatCode="&quot;$&quot;#,##0"/>
      <fill>
        <patternFill patternType="none">
          <fgColor indexed="64"/>
          <bgColor indexed="65"/>
        </patternFill>
      </fill>
      <alignment horizontal="center" vertical="bottom" textRotation="0" wrapText="0" indent="0" justifyLastLine="0" shrinkToFit="0" readingOrder="0"/>
      <border diagonalUp="0" diagonalDown="0" outline="0">
        <left style="thin">
          <color indexed="64"/>
        </left>
        <right style="thin">
          <color indexed="64"/>
        </right>
        <top/>
        <bottom/>
      </border>
    </dxf>
    <dxf>
      <font>
        <b val="0"/>
        <i val="0"/>
        <strike val="0"/>
        <condense val="0"/>
        <extend val="0"/>
        <outline val="0"/>
        <shadow val="0"/>
        <u val="none"/>
        <vertAlign val="baseline"/>
        <sz val="11"/>
        <color auto="1"/>
        <name val="Calibri"/>
        <family val="2"/>
        <scheme val="minor"/>
      </font>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auto="1"/>
        <name val="Calibri"/>
        <family val="2"/>
        <scheme val="minor"/>
      </font>
      <numFmt numFmtId="164" formatCode="&quot;$&quot;#,##0"/>
      <fill>
        <patternFill patternType="none">
          <fgColor indexed="64"/>
          <bgColor indexed="65"/>
        </patternFill>
      </fill>
      <alignment horizontal="center" vertical="bottom" textRotation="0" wrapText="0" indent="0" justifyLastLine="0" shrinkToFit="0" readingOrder="0"/>
      <border diagonalUp="0" diagonalDown="0" outline="0">
        <left style="thin">
          <color indexed="64"/>
        </left>
        <right style="thin">
          <color indexed="64"/>
        </right>
        <top/>
        <bottom/>
      </border>
    </dxf>
    <dxf>
      <font>
        <b val="0"/>
        <i val="0"/>
        <strike val="0"/>
        <condense val="0"/>
        <extend val="0"/>
        <outline val="0"/>
        <shadow val="0"/>
        <u val="none"/>
        <vertAlign val="baseline"/>
        <sz val="11"/>
        <color auto="1"/>
        <name val="Calibri"/>
        <family val="2"/>
        <scheme val="minor"/>
      </font>
      <numFmt numFmtId="164" formatCode="&quot;$&quot;#,##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auto="1"/>
        <name val="Calibri"/>
        <family val="2"/>
        <scheme val="minor"/>
      </font>
      <numFmt numFmtId="164" formatCode="&quot;$&quot;#,##0"/>
      <fill>
        <patternFill patternType="none">
          <fgColor indexed="64"/>
          <bgColor indexed="65"/>
        </patternFill>
      </fill>
      <alignment horizontal="center" vertical="bottom" textRotation="0" wrapText="0" indent="0" justifyLastLine="0" shrinkToFit="0" readingOrder="0"/>
      <border diagonalUp="0" diagonalDown="0" outline="0">
        <left style="thin">
          <color indexed="64"/>
        </left>
        <right style="thin">
          <color indexed="64"/>
        </right>
        <top/>
        <bottom/>
      </border>
    </dxf>
    <dxf>
      <font>
        <b val="0"/>
        <i val="0"/>
        <strike val="0"/>
        <condense val="0"/>
        <extend val="0"/>
        <outline val="0"/>
        <shadow val="0"/>
        <u val="none"/>
        <vertAlign val="baseline"/>
        <sz val="11"/>
        <color auto="1"/>
        <name val="Calibri"/>
        <family val="2"/>
        <scheme val="minor"/>
      </font>
      <numFmt numFmtId="164" formatCode="&quot;$&quot;#,##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auto="1"/>
        <name val="Calibri"/>
        <family val="2"/>
        <scheme val="minor"/>
      </font>
      <numFmt numFmtId="164" formatCode="&quot;$&quot;#,##0"/>
      <fill>
        <patternFill patternType="none">
          <fgColor indexed="64"/>
          <bgColor indexed="65"/>
        </patternFill>
      </fill>
      <alignment horizontal="center" vertical="bottom" textRotation="0" wrapText="0" indent="0" justifyLastLine="0" shrinkToFit="0" readingOrder="0"/>
      <border diagonalUp="0" diagonalDown="0" outline="0">
        <left style="thin">
          <color indexed="64"/>
        </left>
        <right style="thin">
          <color indexed="64"/>
        </right>
        <top/>
        <bottom/>
      </border>
    </dxf>
    <dxf>
      <font>
        <b val="0"/>
        <i val="0"/>
        <strike val="0"/>
        <condense val="0"/>
        <extend val="0"/>
        <outline val="0"/>
        <shadow val="0"/>
        <u val="none"/>
        <vertAlign val="baseline"/>
        <sz val="11"/>
        <color auto="1"/>
        <name val="Calibri"/>
        <family val="2"/>
        <scheme val="minor"/>
      </font>
      <numFmt numFmtId="164" formatCode="&quot;$&quot;#,##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auto="1"/>
        <name val="Calibri"/>
        <family val="2"/>
        <scheme val="minor"/>
      </font>
      <numFmt numFmtId="164" formatCode="&quot;$&quot;#,##0"/>
      <fill>
        <patternFill patternType="none">
          <fgColor indexed="64"/>
          <bgColor indexed="65"/>
        </patternFill>
      </fill>
      <alignment horizontal="center" vertical="bottom" textRotation="0" wrapText="0" indent="0" justifyLastLine="0" shrinkToFit="0" readingOrder="0"/>
      <border diagonalUp="0" diagonalDown="0" outline="0">
        <left style="thin">
          <color indexed="64"/>
        </left>
        <right style="thin">
          <color indexed="64"/>
        </right>
        <top/>
        <bottom/>
      </border>
    </dxf>
    <dxf>
      <font>
        <b val="0"/>
        <i val="0"/>
        <strike val="0"/>
        <condense val="0"/>
        <extend val="0"/>
        <outline val="0"/>
        <shadow val="0"/>
        <u val="none"/>
        <vertAlign val="baseline"/>
        <sz val="11"/>
        <color auto="1"/>
        <name val="Calibri"/>
        <family val="2"/>
        <scheme val="minor"/>
      </font>
      <numFmt numFmtId="164" formatCode="&quot;$&quot;#,##0"/>
      <alignment horizontal="center"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auto="1"/>
        <name val="Calibri"/>
        <family val="2"/>
        <scheme val="minor"/>
      </font>
      <numFmt numFmtId="164" formatCode="&quot;$&quot;#,##0"/>
      <fill>
        <patternFill patternType="none">
          <fgColor indexed="64"/>
          <bgColor indexed="65"/>
        </patternFill>
      </fill>
      <alignment horizontal="center" vertical="bottom" textRotation="0" wrapText="0" indent="0" justifyLastLine="0" shrinkToFit="0" readingOrder="0"/>
      <border diagonalUp="0" diagonalDown="0" outline="0">
        <left style="thin">
          <color indexed="64"/>
        </left>
        <right style="thin">
          <color indexed="64"/>
        </right>
        <top/>
        <bottom/>
      </border>
    </dxf>
    <dxf>
      <font>
        <b val="0"/>
        <i val="0"/>
        <strike val="0"/>
        <condense val="0"/>
        <extend val="0"/>
        <outline val="0"/>
        <shadow val="0"/>
        <u val="none"/>
        <vertAlign val="baseline"/>
        <sz val="11"/>
        <color auto="1"/>
        <name val="Calibri"/>
        <family val="2"/>
        <scheme val="minor"/>
      </font>
      <numFmt numFmtId="164" formatCode="&quot;$&quot;#,##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auto="1"/>
        <name val="Calibri"/>
        <family val="2"/>
        <scheme val="minor"/>
      </font>
      <numFmt numFmtId="164" formatCode="&quot;$&quot;#,##0"/>
      <fill>
        <patternFill patternType="none">
          <fgColor indexed="64"/>
          <bgColor indexed="65"/>
        </patternFill>
      </fill>
      <alignment horizontal="center" vertical="bottom" textRotation="0" wrapText="0" indent="0" justifyLastLine="0" shrinkToFit="0" readingOrder="0"/>
      <border diagonalUp="0" diagonalDown="0" outline="0">
        <left style="thin">
          <color indexed="64"/>
        </left>
        <right style="thin">
          <color indexed="64"/>
        </right>
        <top/>
        <bottom/>
      </border>
    </dxf>
    <dxf>
      <font>
        <b val="0"/>
        <i val="0"/>
        <strike val="0"/>
        <condense val="0"/>
        <extend val="0"/>
        <outline val="0"/>
        <shadow val="0"/>
        <u val="none"/>
        <vertAlign val="baseline"/>
        <sz val="11"/>
        <color auto="1"/>
        <name val="Calibri"/>
        <family val="2"/>
        <scheme val="minor"/>
      </font>
      <numFmt numFmtId="164" formatCode="&quot;$&quot;#,##0"/>
      <fill>
        <patternFill patternType="none">
          <fgColor indexed="64"/>
          <bgColor indexed="65"/>
        </patternFill>
      </fill>
      <alignment horizontal="center"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auto="1"/>
        <name val="Calibri"/>
        <family val="2"/>
        <scheme val="minor"/>
      </font>
      <border diagonalUp="0" diagonalDown="0" outline="0">
        <left style="thin">
          <color indexed="64"/>
        </left>
        <right style="thin">
          <color indexed="64"/>
        </right>
        <top/>
        <bottom/>
      </border>
    </dxf>
    <dxf>
      <font>
        <b val="0"/>
        <i val="0"/>
        <strike val="0"/>
        <condense val="0"/>
        <extend val="0"/>
        <outline val="0"/>
        <shadow val="0"/>
        <u val="none"/>
        <vertAlign val="baseline"/>
        <sz val="11"/>
        <color auto="1"/>
        <name val="Calibri"/>
        <family val="2"/>
        <scheme val="minor"/>
      </font>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auto="1"/>
        <name val="Calibri"/>
        <family val="2"/>
        <scheme val="minor"/>
      </font>
      <numFmt numFmtId="0" formatCode="General"/>
      <fill>
        <patternFill patternType="none">
          <fgColor indexed="64"/>
          <bgColor indexed="65"/>
        </patternFill>
      </fill>
      <alignment horizontal="right" vertical="bottom" textRotation="0" wrapText="0" indent="0" justifyLastLine="0" shrinkToFit="0" readingOrder="0"/>
      <border diagonalUp="0" diagonalDown="0" outline="0">
        <left style="thin">
          <color indexed="64"/>
        </left>
        <right style="thin">
          <color indexed="64"/>
        </right>
        <top/>
        <bottom/>
      </border>
      <protection locked="1" hidden="0"/>
    </dxf>
    <dxf>
      <font>
        <b val="0"/>
        <i val="0"/>
        <strike val="0"/>
        <condense val="0"/>
        <extend val="0"/>
        <outline val="0"/>
        <shadow val="0"/>
        <u val="none"/>
        <vertAlign val="baseline"/>
        <sz val="11"/>
        <color auto="1"/>
        <name val="Calibri"/>
        <family val="2"/>
        <scheme val="minor"/>
      </font>
      <numFmt numFmtId="167" formatCode="mm/dd/yy;@"/>
      <alignment horizontal="right"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auto="1"/>
        <name val="Calibri"/>
        <family val="2"/>
        <scheme val="minor"/>
      </font>
      <numFmt numFmtId="0" formatCode="General"/>
      <fill>
        <patternFill patternType="none">
          <fgColor indexed="64"/>
          <bgColor indexed="65"/>
        </patternFill>
      </fill>
      <alignment horizontal="right" vertical="bottom" textRotation="0" wrapText="0" indent="0" justifyLastLine="0" shrinkToFit="0" readingOrder="0"/>
      <border diagonalUp="0" diagonalDown="0" outline="0">
        <left style="thin">
          <color indexed="64"/>
        </left>
        <right style="thin">
          <color indexed="64"/>
        </right>
        <top/>
        <bottom/>
      </border>
      <protection locked="1" hidden="0"/>
    </dxf>
    <dxf>
      <font>
        <b val="0"/>
        <i val="0"/>
        <strike val="0"/>
        <condense val="0"/>
        <extend val="0"/>
        <outline val="0"/>
        <shadow val="0"/>
        <u val="none"/>
        <vertAlign val="baseline"/>
        <sz val="11"/>
        <color auto="1"/>
        <name val="Calibri"/>
        <family val="2"/>
        <scheme val="minor"/>
      </font>
      <alignment horizontal="right"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auto="1"/>
        <name val="Calibri"/>
        <family val="2"/>
        <scheme val="minor"/>
      </font>
      <numFmt numFmtId="0" formatCode="General"/>
      <fill>
        <patternFill patternType="none">
          <fgColor indexed="64"/>
          <bgColor indexed="65"/>
        </patternFill>
      </fill>
      <alignment horizontal="right" vertical="bottom" textRotation="0" wrapText="0" indent="0" justifyLastLine="0" shrinkToFit="0" readingOrder="0"/>
      <border diagonalUp="0" diagonalDown="0" outline="0">
        <left style="thin">
          <color indexed="64"/>
        </left>
        <right style="thin">
          <color indexed="64"/>
        </right>
        <top/>
        <bottom/>
      </border>
      <protection locked="1" hidden="0"/>
    </dxf>
    <dxf>
      <font>
        <b val="0"/>
        <i val="0"/>
        <strike val="0"/>
        <condense val="0"/>
        <extend val="0"/>
        <outline val="0"/>
        <shadow val="0"/>
        <u val="none"/>
        <vertAlign val="baseline"/>
        <sz val="11"/>
        <color auto="1"/>
        <name val="Calibri"/>
        <family val="2"/>
        <scheme val="minor"/>
      </font>
      <alignment horizontal="right"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auto="1"/>
        <name val="Calibri"/>
        <family val="2"/>
        <scheme val="minor"/>
      </font>
      <numFmt numFmtId="0" formatCode="General"/>
      <fill>
        <patternFill patternType="none">
          <fgColor indexed="64"/>
          <bgColor indexed="65"/>
        </patternFill>
      </fill>
      <alignment horizontal="general" vertical="bottom" textRotation="0" wrapText="0" indent="0" justifyLastLine="0" shrinkToFit="0" readingOrder="0"/>
      <border diagonalUp="0" diagonalDown="0" outline="0">
        <left style="thin">
          <color indexed="64"/>
        </left>
        <right style="thin">
          <color indexed="64"/>
        </right>
        <top/>
        <bottom/>
      </border>
      <protection locked="1" hidden="0"/>
    </dxf>
    <dxf>
      <font>
        <b val="0"/>
        <i val="0"/>
        <strike val="0"/>
        <condense val="0"/>
        <extend val="0"/>
        <outline val="0"/>
        <shadow val="0"/>
        <u val="none"/>
        <vertAlign val="baseline"/>
        <sz val="11"/>
        <color auto="1"/>
        <name val="Calibri"/>
        <family val="2"/>
        <scheme val="minor"/>
      </font>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auto="1"/>
        <name val="Calibri"/>
        <family val="2"/>
        <scheme val="minor"/>
      </font>
      <numFmt numFmtId="0" formatCode="General"/>
      <fill>
        <patternFill patternType="none">
          <fgColor indexed="64"/>
          <bgColor indexed="65"/>
        </patternFill>
      </fill>
      <alignment horizontal="right" vertical="bottom" textRotation="0" wrapText="1" indent="0" justifyLastLine="0" shrinkToFit="0" readingOrder="0"/>
      <border diagonalUp="0" diagonalDown="0" outline="0">
        <left style="thin">
          <color indexed="64"/>
        </left>
        <right style="thin">
          <color indexed="64"/>
        </right>
        <top/>
        <bottom/>
      </border>
      <protection locked="1" hidden="0"/>
    </dxf>
    <dxf>
      <font>
        <b val="0"/>
        <i val="0"/>
        <strike val="0"/>
        <condense val="0"/>
        <extend val="0"/>
        <outline val="0"/>
        <shadow val="0"/>
        <u val="none"/>
        <vertAlign val="baseline"/>
        <sz val="11"/>
        <color auto="1"/>
        <name val="Calibri"/>
        <family val="2"/>
        <scheme val="minor"/>
      </font>
      <alignment horizontal="right" vertical="bottom"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auto="1"/>
        <name val="Calibri"/>
        <family val="2"/>
        <scheme val="minor"/>
      </font>
      <numFmt numFmtId="0" formatCode="General"/>
      <fill>
        <patternFill patternType="none">
          <fgColor indexed="64"/>
          <bgColor indexed="65"/>
        </patternFill>
      </fill>
      <alignment horizontal="general" vertical="bottom" textRotation="0" wrapText="1" indent="0" justifyLastLine="0" shrinkToFit="0" readingOrder="0"/>
      <border diagonalUp="0" diagonalDown="0" outline="0">
        <left style="thin">
          <color indexed="64"/>
        </left>
        <right style="thin">
          <color indexed="64"/>
        </right>
        <top/>
        <bottom/>
      </border>
      <protection locked="1" hidden="0"/>
    </dxf>
    <dxf>
      <font>
        <b val="0"/>
        <i val="0"/>
        <strike val="0"/>
        <condense val="0"/>
        <extend val="0"/>
        <outline val="0"/>
        <shadow val="0"/>
        <u val="none"/>
        <vertAlign val="baseline"/>
        <sz val="11"/>
        <color auto="1"/>
        <name val="Calibri"/>
        <family val="2"/>
        <scheme val="minor"/>
      </font>
      <alignment horizontal="general" vertical="bottom"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auto="1"/>
        <name val="Calibri"/>
        <family val="2"/>
        <scheme val="minor"/>
      </font>
      <numFmt numFmtId="0" formatCode="General"/>
      <fill>
        <patternFill patternType="none">
          <fgColor indexed="64"/>
          <bgColor indexed="65"/>
        </patternFill>
      </fill>
      <alignment horizontal="general" vertical="bottom" textRotation="0" wrapText="0" indent="0" justifyLastLine="0" shrinkToFit="0" readingOrder="0"/>
      <border diagonalUp="0" diagonalDown="0" outline="0">
        <left style="thin">
          <color indexed="64"/>
        </left>
        <right style="thin">
          <color indexed="64"/>
        </right>
        <top/>
        <bottom/>
      </border>
      <protection locked="1" hidden="0"/>
    </dxf>
    <dxf>
      <font>
        <b val="0"/>
        <i val="0"/>
        <strike val="0"/>
        <condense val="0"/>
        <extend val="0"/>
        <outline val="0"/>
        <shadow val="0"/>
        <u val="none"/>
        <vertAlign val="baseline"/>
        <sz val="11"/>
        <color auto="1"/>
        <name val="Calibri"/>
        <family val="2"/>
        <scheme val="minor"/>
      </font>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auto="1"/>
        <name val="Calibri"/>
        <family val="2"/>
        <scheme val="minor"/>
      </font>
      <numFmt numFmtId="0" formatCode="General"/>
      <fill>
        <patternFill patternType="none">
          <fgColor indexed="64"/>
          <bgColor indexed="65"/>
        </patternFill>
      </fill>
      <alignment horizontal="general" vertical="bottom" textRotation="0" wrapText="1" indent="0" justifyLastLine="0" shrinkToFit="0" readingOrder="0"/>
      <border diagonalUp="0" diagonalDown="0" outline="0">
        <left style="thin">
          <color indexed="64"/>
        </left>
        <right style="thin">
          <color indexed="64"/>
        </right>
        <top/>
        <bottom/>
      </border>
      <protection locked="1" hidden="0"/>
    </dxf>
    <dxf>
      <font>
        <b val="0"/>
        <i val="0"/>
        <strike val="0"/>
        <condense val="0"/>
        <extend val="0"/>
        <outline val="0"/>
        <shadow val="0"/>
        <u val="none"/>
        <vertAlign val="baseline"/>
        <sz val="11"/>
        <color auto="1"/>
        <name val="Calibri"/>
        <family val="2"/>
        <scheme val="minor"/>
      </font>
      <alignment horizontal="general" vertical="bottom"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auto="1"/>
        <name val="Calibri"/>
        <family val="2"/>
        <scheme val="minor"/>
      </font>
      <numFmt numFmtId="0" formatCode="General"/>
      <fill>
        <patternFill patternType="none">
          <fgColor indexed="64"/>
          <bgColor indexed="65"/>
        </patternFill>
      </fill>
      <alignment horizontal="general" vertical="bottom" textRotation="0" wrapText="1" indent="0" justifyLastLine="0" shrinkToFit="0" readingOrder="0"/>
      <border diagonalUp="0" diagonalDown="0" outline="0">
        <left style="thin">
          <color indexed="64"/>
        </left>
        <right style="thin">
          <color indexed="64"/>
        </right>
        <top/>
        <bottom/>
      </border>
      <protection locked="1" hidden="0"/>
    </dxf>
    <dxf>
      <font>
        <b val="0"/>
        <i val="0"/>
        <strike val="0"/>
        <condense val="0"/>
        <extend val="0"/>
        <outline val="0"/>
        <shadow val="0"/>
        <u val="none"/>
        <vertAlign val="baseline"/>
        <sz val="11"/>
        <color auto="1"/>
        <name val="Calibri"/>
        <family val="2"/>
        <scheme val="minor"/>
      </font>
      <alignment horizontal="general" vertical="bottom"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auto="1"/>
        <name val="Calibri"/>
        <family val="2"/>
        <scheme val="minor"/>
      </font>
      <border diagonalUp="0" diagonalDown="0" outline="0">
        <left style="thin">
          <color indexed="64"/>
        </left>
        <right style="thin">
          <color indexed="64"/>
        </right>
        <top/>
        <bottom/>
      </border>
    </dxf>
    <dxf>
      <font>
        <b val="0"/>
        <i val="0"/>
        <strike val="0"/>
        <condense val="0"/>
        <extend val="0"/>
        <outline val="0"/>
        <shadow val="0"/>
        <u val="none"/>
        <vertAlign val="baseline"/>
        <sz val="11"/>
        <color auto="1"/>
        <name val="Calibri"/>
        <family val="2"/>
        <scheme val="minor"/>
      </font>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1"/>
        <color auto="1"/>
        <name val="Calibri"/>
        <family val="2"/>
        <scheme val="minor"/>
      </font>
    </dxf>
    <dxf>
      <font>
        <strike val="0"/>
        <outline val="0"/>
        <shadow val="0"/>
        <u val="none"/>
        <vertAlign val="baseline"/>
        <sz val="11"/>
        <color auto="1"/>
        <name val="Calibri"/>
        <family val="2"/>
        <scheme val="minor"/>
      </font>
    </dxf>
    <dxf>
      <font>
        <strike val="0"/>
        <outline val="0"/>
        <shadow val="0"/>
        <u val="none"/>
        <vertAlign val="baseline"/>
        <sz val="11"/>
        <color auto="1"/>
        <name val="Calibri"/>
        <family val="2"/>
        <scheme val="minor"/>
      </font>
    </dxf>
    <dxf>
      <font>
        <b val="0"/>
        <i val="0"/>
        <strike val="0"/>
        <condense val="0"/>
        <extend val="0"/>
        <outline val="0"/>
        <shadow val="0"/>
        <u val="none"/>
        <vertAlign val="baseline"/>
        <sz val="11"/>
        <color auto="1"/>
        <name val="Calibri"/>
        <family val="2"/>
        <scheme val="minor"/>
      </font>
      <alignment horizontal="center" vertical="bottom" textRotation="0" wrapText="0" indent="0" justifyLastLine="0" shrinkToFit="0" readingOrder="0"/>
      <border diagonalUp="0" diagonalDown="0" outline="0">
        <left style="thin">
          <color indexed="64"/>
        </left>
        <right style="thin">
          <color indexed="64"/>
        </right>
        <top/>
        <bottom/>
      </border>
    </dxf>
    <dxf>
      <font>
        <b val="0"/>
        <i val="0"/>
        <strike val="0"/>
        <condense val="0"/>
        <extend val="0"/>
        <outline val="0"/>
        <shadow val="0"/>
        <u val="none"/>
        <vertAlign val="baseline"/>
        <sz val="11"/>
        <color auto="1"/>
        <name val="Calibri"/>
        <family val="2"/>
        <scheme val="minor"/>
      </font>
      <alignment horizontal="center"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auto="1"/>
        <name val="Calibri"/>
        <family val="2"/>
        <scheme val="minor"/>
      </font>
      <alignment horizontal="center" vertical="bottom" textRotation="0" wrapText="0" indent="0" justifyLastLine="0" shrinkToFit="0" readingOrder="0"/>
      <border diagonalUp="0" diagonalDown="0" outline="0">
        <left style="thin">
          <color indexed="64"/>
        </left>
        <right style="thin">
          <color indexed="64"/>
        </right>
        <top/>
        <bottom/>
      </border>
    </dxf>
    <dxf>
      <font>
        <b val="0"/>
        <i val="0"/>
        <strike val="0"/>
        <condense val="0"/>
        <extend val="0"/>
        <outline val="0"/>
        <shadow val="0"/>
        <u val="none"/>
        <vertAlign val="baseline"/>
        <sz val="11"/>
        <color auto="1"/>
        <name val="Calibri"/>
        <family val="2"/>
        <scheme val="minor"/>
      </font>
      <alignment horizontal="center"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auto="1"/>
        <name val="Calibri"/>
        <family val="2"/>
        <scheme val="minor"/>
      </font>
      <numFmt numFmtId="164" formatCode="&quot;$&quot;#,##0"/>
      <fill>
        <patternFill patternType="none">
          <fgColor indexed="64"/>
          <bgColor indexed="65"/>
        </patternFill>
      </fill>
      <alignment horizontal="center" vertical="bottom" textRotation="0" wrapText="0" indent="0" justifyLastLine="0" shrinkToFit="0" readingOrder="0"/>
      <border diagonalUp="0" diagonalDown="0" outline="0">
        <left style="thin">
          <color indexed="64"/>
        </left>
        <right style="thin">
          <color indexed="64"/>
        </right>
        <top/>
        <bottom/>
      </border>
    </dxf>
    <dxf>
      <font>
        <b val="0"/>
        <i val="0"/>
        <strike val="0"/>
        <condense val="0"/>
        <extend val="0"/>
        <outline val="0"/>
        <shadow val="0"/>
        <u val="none"/>
        <vertAlign val="baseline"/>
        <sz val="11"/>
        <color auto="1"/>
        <name val="Calibri"/>
        <family val="2"/>
        <scheme val="minor"/>
      </font>
      <numFmt numFmtId="164" formatCode="&quot;$&quot;#,##0"/>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auto="1"/>
        <name val="Calibri"/>
        <family val="2"/>
        <scheme val="minor"/>
      </font>
      <numFmt numFmtId="164" formatCode="&quot;$&quot;#,##0"/>
      <fill>
        <patternFill patternType="none">
          <fgColor indexed="64"/>
          <bgColor indexed="65"/>
        </patternFill>
      </fill>
      <alignment horizontal="center" vertical="bottom" textRotation="0" wrapText="0" indent="0" justifyLastLine="0" shrinkToFit="0" readingOrder="0"/>
      <border diagonalUp="0" diagonalDown="0" outline="0">
        <left style="thin">
          <color indexed="64"/>
        </left>
        <right style="thin">
          <color indexed="64"/>
        </right>
        <top/>
        <bottom/>
      </border>
    </dxf>
    <dxf>
      <font>
        <b val="0"/>
        <i val="0"/>
        <strike val="0"/>
        <condense val="0"/>
        <extend val="0"/>
        <outline val="0"/>
        <shadow val="0"/>
        <u val="none"/>
        <vertAlign val="baseline"/>
        <sz val="11"/>
        <color auto="1"/>
        <name val="Calibri"/>
        <family val="2"/>
        <scheme val="minor"/>
      </font>
      <numFmt numFmtId="164" formatCode="&quot;$&quot;#,##0"/>
      <fill>
        <patternFill patternType="solid">
          <fgColor indexed="64"/>
          <bgColor theme="3" tint="0.79998168889431442"/>
        </patternFill>
      </fill>
      <alignment horizontal="center" vertical="bottom" textRotation="0" wrapText="0" indent="0" justifyLastLine="0" shrinkToFit="0" readingOrder="0"/>
      <border diagonalUp="0" diagonalDown="0" outline="0">
        <left style="thin">
          <color indexed="64"/>
        </left>
        <right style="thin">
          <color indexed="64"/>
        </right>
        <top/>
        <bottom style="thin">
          <color indexed="64"/>
        </bottom>
      </border>
    </dxf>
    <dxf>
      <font>
        <b val="0"/>
        <i val="0"/>
        <strike val="0"/>
        <condense val="0"/>
        <extend val="0"/>
        <outline val="0"/>
        <shadow val="0"/>
        <u val="none"/>
        <vertAlign val="baseline"/>
        <sz val="11"/>
        <color auto="1"/>
        <name val="Calibri"/>
        <family val="2"/>
        <scheme val="minor"/>
      </font>
      <numFmt numFmtId="164" formatCode="&quot;$&quot;#,##0"/>
      <fill>
        <patternFill patternType="none">
          <fgColor indexed="64"/>
          <bgColor indexed="65"/>
        </patternFill>
      </fill>
      <alignment horizontal="center" vertical="bottom" textRotation="0" wrapText="0" indent="0" justifyLastLine="0" shrinkToFit="0" readingOrder="0"/>
      <border diagonalUp="0" diagonalDown="0" outline="0">
        <left style="thin">
          <color indexed="64"/>
        </left>
        <right style="thin">
          <color indexed="64"/>
        </right>
        <top/>
        <bottom/>
      </border>
    </dxf>
    <dxf>
      <font>
        <b val="0"/>
        <i val="0"/>
        <strike val="0"/>
        <condense val="0"/>
        <extend val="0"/>
        <outline val="0"/>
        <shadow val="0"/>
        <u val="none"/>
        <vertAlign val="baseline"/>
        <sz val="11"/>
        <color auto="1"/>
        <name val="Calibri"/>
        <family val="2"/>
        <scheme val="minor"/>
      </font>
      <numFmt numFmtId="164" formatCode="&quot;$&quot;#,##0"/>
      <alignment horizontal="center"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auto="1"/>
        <name val="Calibri"/>
        <family val="2"/>
        <scheme val="minor"/>
      </font>
      <numFmt numFmtId="164" formatCode="&quot;$&quot;#,##0"/>
      <fill>
        <patternFill patternType="none">
          <fgColor indexed="64"/>
          <bgColor indexed="65"/>
        </patternFill>
      </fill>
      <alignment horizontal="center" vertical="bottom" textRotation="0" wrapText="0" indent="0" justifyLastLine="0" shrinkToFit="0" readingOrder="0"/>
      <border diagonalUp="0" diagonalDown="0" outline="0">
        <left style="thin">
          <color indexed="64"/>
        </left>
        <right style="thin">
          <color indexed="64"/>
        </right>
        <top/>
        <bottom/>
      </border>
    </dxf>
    <dxf>
      <font>
        <b val="0"/>
        <i val="0"/>
        <strike val="0"/>
        <condense val="0"/>
        <extend val="0"/>
        <outline val="0"/>
        <shadow val="0"/>
        <u val="none"/>
        <vertAlign val="baseline"/>
        <sz val="11"/>
        <color auto="1"/>
        <name val="Calibri"/>
        <family val="2"/>
        <scheme val="minor"/>
      </font>
      <numFmt numFmtId="164" formatCode="&quot;$&quot;#,##0"/>
      <alignment horizontal="center"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auto="1"/>
        <name val="Calibri"/>
        <family val="2"/>
        <scheme val="minor"/>
      </font>
      <numFmt numFmtId="164" formatCode="&quot;$&quot;#,##0"/>
      <fill>
        <patternFill patternType="none">
          <fgColor indexed="64"/>
          <bgColor indexed="65"/>
        </patternFill>
      </fill>
      <alignment horizontal="center" vertical="bottom" textRotation="0" wrapText="0" indent="0" justifyLastLine="0" shrinkToFit="0" readingOrder="0"/>
      <border diagonalUp="0" diagonalDown="0" outline="0">
        <left style="thin">
          <color indexed="64"/>
        </left>
        <right style="thin">
          <color indexed="64"/>
        </right>
        <top/>
        <bottom/>
      </border>
    </dxf>
    <dxf>
      <font>
        <b val="0"/>
        <i val="0"/>
        <strike val="0"/>
        <condense val="0"/>
        <extend val="0"/>
        <outline val="0"/>
        <shadow val="0"/>
        <u val="none"/>
        <vertAlign val="baseline"/>
        <sz val="11"/>
        <color auto="1"/>
        <name val="Calibri"/>
        <family val="2"/>
        <scheme val="minor"/>
      </font>
      <numFmt numFmtId="164" formatCode="&quot;$&quot;#,##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auto="1"/>
        <name val="Calibri"/>
        <family val="2"/>
        <scheme val="minor"/>
      </font>
      <numFmt numFmtId="164" formatCode="&quot;$&quot;#,##0"/>
      <fill>
        <patternFill patternType="none">
          <fgColor indexed="64"/>
          <bgColor indexed="65"/>
        </patternFill>
      </fill>
      <alignment horizontal="center" vertical="bottom" textRotation="0" wrapText="0" indent="0" justifyLastLine="0" shrinkToFit="0" readingOrder="0"/>
      <border diagonalUp="0" diagonalDown="0" outline="0">
        <left style="thin">
          <color indexed="64"/>
        </left>
        <right style="thin">
          <color indexed="64"/>
        </right>
        <top/>
        <bottom/>
      </border>
    </dxf>
    <dxf>
      <font>
        <b val="0"/>
        <i val="0"/>
        <strike val="0"/>
        <condense val="0"/>
        <extend val="0"/>
        <outline val="0"/>
        <shadow val="0"/>
        <u val="none"/>
        <vertAlign val="baseline"/>
        <sz val="11"/>
        <color auto="1"/>
        <name val="Calibri"/>
        <family val="2"/>
        <scheme val="minor"/>
      </font>
      <numFmt numFmtId="164" formatCode="&quot;$&quot;#,##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auto="1"/>
        <name val="Calibri"/>
        <family val="2"/>
        <scheme val="minor"/>
      </font>
      <numFmt numFmtId="164" formatCode="&quot;$&quot;#,##0"/>
      <fill>
        <patternFill patternType="none">
          <fgColor indexed="64"/>
          <bgColor indexed="65"/>
        </patternFill>
      </fill>
      <alignment horizontal="center" vertical="bottom" textRotation="0" wrapText="0" indent="0" justifyLastLine="0" shrinkToFit="0" readingOrder="0"/>
      <border diagonalUp="0" diagonalDown="0" outline="0">
        <left style="thin">
          <color indexed="64"/>
        </left>
        <right style="thin">
          <color indexed="64"/>
        </right>
        <top/>
        <bottom/>
      </border>
    </dxf>
    <dxf>
      <font>
        <b val="0"/>
        <i val="0"/>
        <strike val="0"/>
        <condense val="0"/>
        <extend val="0"/>
        <outline val="0"/>
        <shadow val="0"/>
        <u val="none"/>
        <vertAlign val="baseline"/>
        <sz val="11"/>
        <color auto="1"/>
        <name val="Calibri"/>
        <family val="2"/>
        <scheme val="minor"/>
      </font>
      <numFmt numFmtId="164" formatCode="&quot;$&quot;#,##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auto="1"/>
        <name val="Calibri"/>
        <family val="2"/>
        <scheme val="minor"/>
      </font>
      <numFmt numFmtId="164" formatCode="&quot;$&quot;#,##0"/>
      <fill>
        <patternFill patternType="none">
          <fgColor indexed="64"/>
          <bgColor indexed="65"/>
        </patternFill>
      </fill>
      <alignment horizontal="center" vertical="bottom" textRotation="0" wrapText="0" indent="0" justifyLastLine="0" shrinkToFit="0" readingOrder="0"/>
      <border diagonalUp="0" diagonalDown="0" outline="0">
        <left style="thin">
          <color indexed="64"/>
        </left>
        <right style="thin">
          <color indexed="64"/>
        </right>
        <top/>
        <bottom/>
      </border>
    </dxf>
    <dxf>
      <font>
        <b val="0"/>
        <i val="0"/>
        <strike val="0"/>
        <condense val="0"/>
        <extend val="0"/>
        <outline val="0"/>
        <shadow val="0"/>
        <u val="none"/>
        <vertAlign val="baseline"/>
        <sz val="11"/>
        <color auto="1"/>
        <name val="Calibri"/>
        <family val="2"/>
        <scheme val="minor"/>
      </font>
      <numFmt numFmtId="164" formatCode="&quot;$&quot;#,##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auto="1"/>
        <name val="Calibri"/>
        <family val="2"/>
        <scheme val="minor"/>
      </font>
      <numFmt numFmtId="164" formatCode="&quot;$&quot;#,##0"/>
      <fill>
        <patternFill patternType="none">
          <fgColor indexed="64"/>
          <bgColor indexed="65"/>
        </patternFill>
      </fill>
      <alignment horizontal="center" vertical="bottom" textRotation="0" wrapText="0" indent="0" justifyLastLine="0" shrinkToFit="0" readingOrder="0"/>
      <border diagonalUp="0" diagonalDown="0" outline="0">
        <left style="thin">
          <color indexed="64"/>
        </left>
        <right style="thin">
          <color indexed="64"/>
        </right>
        <top/>
        <bottom/>
      </border>
    </dxf>
    <dxf>
      <font>
        <b val="0"/>
        <i val="0"/>
        <strike val="0"/>
        <condense val="0"/>
        <extend val="0"/>
        <outline val="0"/>
        <shadow val="0"/>
        <u val="none"/>
        <vertAlign val="baseline"/>
        <sz val="11"/>
        <color auto="1"/>
        <name val="Calibri"/>
        <family val="2"/>
        <scheme val="minor"/>
      </font>
      <numFmt numFmtId="164" formatCode="&quot;$&quot;#,##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auto="1"/>
        <name val="Calibri"/>
        <family val="2"/>
        <scheme val="minor"/>
      </font>
      <numFmt numFmtId="164" formatCode="&quot;$&quot;#,##0"/>
      <fill>
        <patternFill patternType="none">
          <fgColor indexed="64"/>
          <bgColor indexed="65"/>
        </patternFill>
      </fill>
      <alignment horizontal="center" vertical="bottom" textRotation="0" wrapText="0" indent="0" justifyLastLine="0" shrinkToFit="0" readingOrder="0"/>
      <border diagonalUp="0" diagonalDown="0" outline="0">
        <left style="thin">
          <color indexed="64"/>
        </left>
        <right style="thin">
          <color indexed="64"/>
        </right>
        <top/>
        <bottom/>
      </border>
    </dxf>
    <dxf>
      <font>
        <b val="0"/>
        <i val="0"/>
        <strike val="0"/>
        <condense val="0"/>
        <extend val="0"/>
        <outline val="0"/>
        <shadow val="0"/>
        <u val="none"/>
        <vertAlign val="baseline"/>
        <sz val="11"/>
        <color auto="1"/>
        <name val="Calibri"/>
        <family val="2"/>
        <scheme val="minor"/>
      </font>
      <numFmt numFmtId="164" formatCode="&quot;$&quot;#,##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auto="1"/>
        <name val="Calibri"/>
        <family val="2"/>
        <scheme val="minor"/>
      </font>
      <numFmt numFmtId="164" formatCode="&quot;$&quot;#,##0"/>
      <fill>
        <patternFill patternType="none">
          <fgColor indexed="64"/>
          <bgColor indexed="65"/>
        </patternFill>
      </fill>
      <alignment horizontal="center" vertical="bottom" textRotation="0" wrapText="0" indent="0" justifyLastLine="0" shrinkToFit="0" readingOrder="0"/>
      <border diagonalUp="0" diagonalDown="0" outline="0">
        <left style="thin">
          <color indexed="64"/>
        </left>
        <right style="thin">
          <color indexed="64"/>
        </right>
        <top/>
        <bottom/>
      </border>
    </dxf>
    <dxf>
      <font>
        <b val="0"/>
        <i val="0"/>
        <strike val="0"/>
        <condense val="0"/>
        <extend val="0"/>
        <outline val="0"/>
        <shadow val="0"/>
        <u val="none"/>
        <vertAlign val="baseline"/>
        <sz val="11"/>
        <color auto="1"/>
        <name val="Calibri"/>
        <family val="2"/>
        <scheme val="minor"/>
      </font>
      <numFmt numFmtId="164" formatCode="&quot;$&quot;#,##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auto="1"/>
        <name val="Calibri"/>
        <family val="2"/>
        <scheme val="minor"/>
      </font>
      <numFmt numFmtId="164" formatCode="&quot;$&quot;#,##0"/>
      <fill>
        <patternFill patternType="none">
          <fgColor indexed="64"/>
          <bgColor indexed="65"/>
        </patternFill>
      </fill>
      <alignment horizontal="center" vertical="bottom" textRotation="0" wrapText="0" indent="0" justifyLastLine="0" shrinkToFit="0" readingOrder="0"/>
      <border diagonalUp="0" diagonalDown="0" outline="0">
        <left style="thin">
          <color indexed="64"/>
        </left>
        <right style="thin">
          <color indexed="64"/>
        </right>
        <top/>
        <bottom/>
      </border>
    </dxf>
    <dxf>
      <font>
        <b val="0"/>
        <i val="0"/>
        <strike val="0"/>
        <condense val="0"/>
        <extend val="0"/>
        <outline val="0"/>
        <shadow val="0"/>
        <u val="none"/>
        <vertAlign val="baseline"/>
        <sz val="11"/>
        <color auto="1"/>
        <name val="Calibri"/>
        <family val="2"/>
        <scheme val="minor"/>
      </font>
      <numFmt numFmtId="164" formatCode="&quot;$&quot;#,##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auto="1"/>
        <name val="Calibri"/>
        <family val="2"/>
        <scheme val="minor"/>
      </font>
      <numFmt numFmtId="164" formatCode="&quot;$&quot;#,##0"/>
      <fill>
        <patternFill patternType="none">
          <fgColor indexed="64"/>
          <bgColor indexed="65"/>
        </patternFill>
      </fill>
      <alignment horizontal="center" vertical="bottom" textRotation="0" wrapText="0" indent="0" justifyLastLine="0" shrinkToFit="0" readingOrder="0"/>
      <border diagonalUp="0" diagonalDown="0" outline="0">
        <left style="thin">
          <color indexed="64"/>
        </left>
        <right style="thin">
          <color indexed="64"/>
        </right>
        <top/>
        <bottom/>
      </border>
    </dxf>
    <dxf>
      <font>
        <b val="0"/>
        <i val="0"/>
        <strike val="0"/>
        <condense val="0"/>
        <extend val="0"/>
        <outline val="0"/>
        <shadow val="0"/>
        <u val="none"/>
        <vertAlign val="baseline"/>
        <sz val="11"/>
        <color auto="1"/>
        <name val="Calibri"/>
        <family val="2"/>
        <scheme val="minor"/>
      </font>
      <numFmt numFmtId="164" formatCode="&quot;$&quot;#,##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auto="1"/>
        <name val="Calibri"/>
        <family val="2"/>
        <scheme val="minor"/>
      </font>
      <numFmt numFmtId="164" formatCode="&quot;$&quot;#,##0"/>
      <fill>
        <patternFill patternType="none">
          <fgColor indexed="64"/>
          <bgColor indexed="65"/>
        </patternFill>
      </fill>
      <alignment horizontal="center" vertical="bottom" textRotation="0" wrapText="0" indent="0" justifyLastLine="0" shrinkToFit="0" readingOrder="0"/>
      <border diagonalUp="0" diagonalDown="0" outline="0">
        <left style="thin">
          <color indexed="64"/>
        </left>
        <right style="thin">
          <color indexed="64"/>
        </right>
        <top/>
        <bottom/>
      </border>
    </dxf>
    <dxf>
      <font>
        <b val="0"/>
        <i val="0"/>
        <strike val="0"/>
        <condense val="0"/>
        <extend val="0"/>
        <outline val="0"/>
        <shadow val="0"/>
        <u val="none"/>
        <vertAlign val="baseline"/>
        <sz val="11"/>
        <color auto="1"/>
        <name val="Calibri"/>
        <family val="2"/>
        <scheme val="minor"/>
      </font>
      <numFmt numFmtId="164" formatCode="&quot;$&quot;#,##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auto="1"/>
        <name val="Calibri"/>
        <family val="2"/>
        <scheme val="minor"/>
      </font>
      <numFmt numFmtId="164" formatCode="&quot;$&quot;#,##0"/>
      <fill>
        <patternFill patternType="none">
          <fgColor indexed="64"/>
          <bgColor indexed="65"/>
        </patternFill>
      </fill>
      <alignment horizontal="center" vertical="bottom" textRotation="0" wrapText="0" indent="0" justifyLastLine="0" shrinkToFit="0" readingOrder="0"/>
      <border diagonalUp="0" diagonalDown="0" outline="0">
        <left style="thin">
          <color indexed="64"/>
        </left>
        <right style="thin">
          <color indexed="64"/>
        </right>
        <top/>
        <bottom/>
      </border>
    </dxf>
    <dxf>
      <font>
        <b val="0"/>
        <i val="0"/>
        <strike val="0"/>
        <condense val="0"/>
        <extend val="0"/>
        <outline val="0"/>
        <shadow val="0"/>
        <u val="none"/>
        <vertAlign val="baseline"/>
        <sz val="11"/>
        <color auto="1"/>
        <name val="Calibri"/>
        <family val="2"/>
        <scheme val="minor"/>
      </font>
      <numFmt numFmtId="164" formatCode="&quot;$&quot;#,##0"/>
      <alignment horizontal="center" vertical="bottom" textRotation="0" wrapText="0" indent="0" justifyLastLine="0" shrinkToFit="0" readingOrder="0"/>
      <border diagonalUp="0" diagonalDown="0" outline="0">
        <left style="thin">
          <color indexed="64"/>
        </left>
        <right style="thin">
          <color indexed="64"/>
        </right>
        <top/>
        <bottom style="thin">
          <color indexed="64"/>
        </bottom>
      </border>
    </dxf>
    <dxf>
      <font>
        <b val="0"/>
        <i val="0"/>
        <strike val="0"/>
        <condense val="0"/>
        <extend val="0"/>
        <outline val="0"/>
        <shadow val="0"/>
        <u val="none"/>
        <vertAlign val="baseline"/>
        <sz val="11"/>
        <color auto="1"/>
        <name val="Calibri"/>
        <family val="2"/>
        <scheme val="minor"/>
      </font>
      <numFmt numFmtId="164" formatCode="&quot;$&quot;#,##0"/>
      <fill>
        <patternFill patternType="none">
          <fgColor indexed="64"/>
          <bgColor indexed="65"/>
        </patternFill>
      </fill>
      <alignment horizontal="center" vertical="bottom" textRotation="0" wrapText="0" indent="0" justifyLastLine="0" shrinkToFit="0" readingOrder="0"/>
      <border diagonalUp="0" diagonalDown="0" outline="0">
        <left style="thin">
          <color indexed="64"/>
        </left>
        <right style="thin">
          <color indexed="64"/>
        </right>
        <top/>
        <bottom/>
      </border>
    </dxf>
    <dxf>
      <font>
        <b val="0"/>
        <i val="0"/>
        <strike val="0"/>
        <condense val="0"/>
        <extend val="0"/>
        <outline val="0"/>
        <shadow val="0"/>
        <u val="none"/>
        <vertAlign val="baseline"/>
        <sz val="11"/>
        <color auto="1"/>
        <name val="Calibri"/>
        <family val="2"/>
        <scheme val="minor"/>
      </font>
      <numFmt numFmtId="164" formatCode="&quot;$&quot;#,##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auto="1"/>
        <name val="Calibri"/>
        <family val="2"/>
        <scheme val="minor"/>
      </font>
      <numFmt numFmtId="164" formatCode="&quot;$&quot;#,##0"/>
      <fill>
        <patternFill patternType="none">
          <fgColor indexed="64"/>
          <bgColor indexed="65"/>
        </patternFill>
      </fill>
      <alignment horizontal="center" vertical="bottom" textRotation="0" wrapText="0" indent="0" justifyLastLine="0" shrinkToFit="0" readingOrder="0"/>
      <border diagonalUp="0" diagonalDown="0" outline="0">
        <left style="thin">
          <color indexed="64"/>
        </left>
        <right style="thin">
          <color indexed="64"/>
        </right>
        <top/>
        <bottom/>
      </border>
    </dxf>
    <dxf>
      <font>
        <b val="0"/>
        <i val="0"/>
        <strike val="0"/>
        <condense val="0"/>
        <extend val="0"/>
        <outline val="0"/>
        <shadow val="0"/>
        <u val="none"/>
        <vertAlign val="baseline"/>
        <sz val="11"/>
        <color auto="1"/>
        <name val="Calibri"/>
        <family val="2"/>
        <scheme val="minor"/>
      </font>
      <numFmt numFmtId="164" formatCode="&quot;$&quot;#,##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auto="1"/>
        <name val="Calibri"/>
        <family val="2"/>
        <scheme val="minor"/>
      </font>
      <numFmt numFmtId="164" formatCode="&quot;$&quot;#,##0"/>
      <fill>
        <patternFill patternType="none">
          <fgColor indexed="64"/>
          <bgColor indexed="65"/>
        </patternFill>
      </fill>
      <alignment horizontal="center" vertical="bottom" textRotation="0" wrapText="0" indent="0" justifyLastLine="0" shrinkToFit="0" readingOrder="0"/>
      <border diagonalUp="0" diagonalDown="0" outline="0">
        <left style="thin">
          <color indexed="64"/>
        </left>
        <right style="thin">
          <color indexed="64"/>
        </right>
        <top/>
        <bottom/>
      </border>
    </dxf>
    <dxf>
      <font>
        <b val="0"/>
        <i val="0"/>
        <strike val="0"/>
        <condense val="0"/>
        <extend val="0"/>
        <outline val="0"/>
        <shadow val="0"/>
        <u val="none"/>
        <vertAlign val="baseline"/>
        <sz val="11"/>
        <color auto="1"/>
        <name val="Calibri"/>
        <family val="2"/>
        <scheme val="minor"/>
      </font>
      <numFmt numFmtId="164" formatCode="&quot;$&quot;#,##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auto="1"/>
        <name val="Calibri"/>
        <family val="2"/>
        <scheme val="minor"/>
      </font>
      <numFmt numFmtId="164" formatCode="&quot;$&quot;#,##0"/>
      <fill>
        <patternFill patternType="none">
          <fgColor indexed="64"/>
          <bgColor indexed="65"/>
        </patternFill>
      </fill>
      <alignment horizontal="center" vertical="bottom" textRotation="0" wrapText="0" indent="0" justifyLastLine="0" shrinkToFit="0" readingOrder="0"/>
      <border diagonalUp="0" diagonalDown="0" outline="0">
        <left style="thin">
          <color indexed="64"/>
        </left>
        <right style="thin">
          <color indexed="64"/>
        </right>
        <top/>
        <bottom/>
      </border>
    </dxf>
    <dxf>
      <font>
        <b val="0"/>
        <i val="0"/>
        <strike val="0"/>
        <condense val="0"/>
        <extend val="0"/>
        <outline val="0"/>
        <shadow val="0"/>
        <u val="none"/>
        <vertAlign val="baseline"/>
        <sz val="11"/>
        <color auto="1"/>
        <name val="Calibri"/>
        <family val="2"/>
        <scheme val="minor"/>
      </font>
      <numFmt numFmtId="164" formatCode="&quot;$&quot;#,##0"/>
      <fill>
        <patternFill patternType="solid">
          <fgColor indexed="64"/>
          <bgColor theme="3" tint="0.79998168889431442"/>
        </patternFill>
      </fill>
      <alignment horizontal="center"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auto="1"/>
        <name val="Calibri"/>
        <family val="2"/>
        <scheme val="minor"/>
      </font>
      <numFmt numFmtId="164" formatCode="&quot;$&quot;#,##0"/>
      <fill>
        <patternFill patternType="none">
          <fgColor indexed="64"/>
          <bgColor indexed="65"/>
        </patternFill>
      </fill>
      <alignment horizontal="center" vertical="bottom" textRotation="0" wrapText="0" indent="0" justifyLastLine="0" shrinkToFit="0" readingOrder="0"/>
      <border diagonalUp="0" diagonalDown="0" outline="0">
        <left style="thin">
          <color indexed="64"/>
        </left>
        <right style="thin">
          <color indexed="64"/>
        </right>
        <top/>
        <bottom/>
      </border>
    </dxf>
    <dxf>
      <font>
        <b val="0"/>
        <i val="0"/>
        <strike val="0"/>
        <condense val="0"/>
        <extend val="0"/>
        <outline val="0"/>
        <shadow val="0"/>
        <u val="none"/>
        <vertAlign val="baseline"/>
        <sz val="11"/>
        <color auto="1"/>
        <name val="Calibri"/>
        <family val="2"/>
        <scheme val="minor"/>
      </font>
      <numFmt numFmtId="164" formatCode="&quot;$&quot;#,##0"/>
      <alignment horizontal="center"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auto="1"/>
        <name val="Calibri"/>
        <family val="2"/>
        <scheme val="minor"/>
      </font>
      <numFmt numFmtId="164" formatCode="&quot;$&quot;#,##0"/>
      <fill>
        <patternFill patternType="none">
          <fgColor indexed="64"/>
          <bgColor indexed="65"/>
        </patternFill>
      </fill>
      <alignment horizontal="center" vertical="bottom" textRotation="0" wrapText="0" indent="0" justifyLastLine="0" shrinkToFit="0" readingOrder="0"/>
      <border diagonalUp="0" diagonalDown="0" outline="0">
        <left style="thin">
          <color indexed="64"/>
        </left>
        <right style="thin">
          <color indexed="64"/>
        </right>
        <top/>
        <bottom/>
      </border>
    </dxf>
    <dxf>
      <font>
        <b val="0"/>
        <i val="0"/>
        <strike val="0"/>
        <condense val="0"/>
        <extend val="0"/>
        <outline val="0"/>
        <shadow val="0"/>
        <u val="none"/>
        <vertAlign val="baseline"/>
        <sz val="11"/>
        <color auto="1"/>
        <name val="Calibri"/>
        <family val="2"/>
        <scheme val="minor"/>
      </font>
      <numFmt numFmtId="164" formatCode="&quot;$&quot;#,##0"/>
      <alignment horizontal="center" vertical="bottom" textRotation="0" wrapText="0" indent="0" justifyLastLine="0" shrinkToFit="0" readingOrder="0"/>
      <border diagonalUp="0" diagonalDown="0" outline="0">
        <left style="thin">
          <color indexed="64"/>
        </left>
        <right style="thin">
          <color indexed="64"/>
        </right>
        <top/>
        <bottom style="thin">
          <color indexed="64"/>
        </bottom>
      </border>
    </dxf>
    <dxf>
      <font>
        <b val="0"/>
        <i val="0"/>
        <strike val="0"/>
        <condense val="0"/>
        <extend val="0"/>
        <outline val="0"/>
        <shadow val="0"/>
        <u val="none"/>
        <vertAlign val="baseline"/>
        <sz val="11"/>
        <color auto="1"/>
        <name val="Calibri"/>
        <family val="2"/>
        <scheme val="minor"/>
      </font>
      <numFmt numFmtId="164" formatCode="&quot;$&quot;#,##0"/>
      <fill>
        <patternFill patternType="none">
          <fgColor indexed="64"/>
          <bgColor indexed="65"/>
        </patternFill>
      </fill>
      <alignment horizontal="center" vertical="bottom" textRotation="0" wrapText="0" indent="0" justifyLastLine="0" shrinkToFit="0" readingOrder="0"/>
      <border diagonalUp="0" diagonalDown="0" outline="0">
        <left style="thin">
          <color indexed="64"/>
        </left>
        <right style="thin">
          <color indexed="64"/>
        </right>
        <top/>
        <bottom/>
      </border>
    </dxf>
    <dxf>
      <font>
        <b val="0"/>
        <i val="0"/>
        <strike val="0"/>
        <condense val="0"/>
        <extend val="0"/>
        <outline val="0"/>
        <shadow val="0"/>
        <u val="none"/>
        <vertAlign val="baseline"/>
        <sz val="11"/>
        <color auto="1"/>
        <name val="Calibri"/>
        <family val="2"/>
        <scheme val="minor"/>
      </font>
      <numFmt numFmtId="164" formatCode="&quot;$&quot;#,##0"/>
      <alignment horizontal="center" vertical="bottom" textRotation="0" wrapText="0" indent="0" justifyLastLine="0" shrinkToFit="0" readingOrder="0"/>
      <border diagonalUp="0" diagonalDown="0" outline="0">
        <left style="thin">
          <color indexed="64"/>
        </left>
        <right style="thin">
          <color indexed="64"/>
        </right>
        <top/>
        <bottom style="thin">
          <color indexed="64"/>
        </bottom>
      </border>
    </dxf>
    <dxf>
      <font>
        <b val="0"/>
        <i val="0"/>
        <strike val="0"/>
        <condense val="0"/>
        <extend val="0"/>
        <outline val="0"/>
        <shadow val="0"/>
        <u val="none"/>
        <vertAlign val="baseline"/>
        <sz val="11"/>
        <color auto="1"/>
        <name val="Calibri"/>
        <family val="2"/>
        <scheme val="minor"/>
      </font>
      <numFmt numFmtId="164" formatCode="&quot;$&quot;#,##0"/>
      <fill>
        <patternFill patternType="none">
          <fgColor indexed="64"/>
          <bgColor indexed="65"/>
        </patternFill>
      </fill>
      <alignment horizontal="center" vertical="bottom" textRotation="0" wrapText="0" indent="0" justifyLastLine="0" shrinkToFit="0" readingOrder="0"/>
      <border diagonalUp="0" diagonalDown="0" outline="0">
        <left style="thin">
          <color indexed="64"/>
        </left>
        <right style="thin">
          <color indexed="64"/>
        </right>
        <top/>
        <bottom/>
      </border>
    </dxf>
    <dxf>
      <font>
        <b val="0"/>
        <i val="0"/>
        <strike val="0"/>
        <condense val="0"/>
        <extend val="0"/>
        <outline val="0"/>
        <shadow val="0"/>
        <u val="none"/>
        <vertAlign val="baseline"/>
        <sz val="11"/>
        <color auto="1"/>
        <name val="Calibri"/>
        <family val="2"/>
        <scheme val="minor"/>
      </font>
      <numFmt numFmtId="164" formatCode="&quot;$&quot;#,##0"/>
      <alignment horizontal="center" vertical="center" textRotation="0" wrapText="0" indent="0" justifyLastLine="0" shrinkToFit="0" readingOrder="0"/>
      <border diagonalUp="0" diagonalDown="0" outline="0">
        <left style="thin">
          <color indexed="64"/>
        </left>
        <right style="thin">
          <color indexed="64"/>
        </right>
        <top/>
        <bottom style="thin">
          <color indexed="64"/>
        </bottom>
      </border>
    </dxf>
    <dxf>
      <font>
        <b val="0"/>
        <i val="0"/>
        <strike val="0"/>
        <condense val="0"/>
        <extend val="0"/>
        <outline val="0"/>
        <shadow val="0"/>
        <u val="none"/>
        <vertAlign val="baseline"/>
        <sz val="11"/>
        <color auto="1"/>
        <name val="Calibri"/>
        <family val="2"/>
        <scheme val="minor"/>
      </font>
      <numFmt numFmtId="164" formatCode="&quot;$&quot;#,##0"/>
      <fill>
        <patternFill patternType="none">
          <fgColor indexed="64"/>
          <bgColor indexed="65"/>
        </patternFill>
      </fill>
      <alignment horizontal="center" vertical="bottom" textRotation="0" wrapText="0" indent="0" justifyLastLine="0" shrinkToFit="0" readingOrder="0"/>
      <border diagonalUp="0" diagonalDown="0" outline="0">
        <left style="thin">
          <color indexed="64"/>
        </left>
        <right style="thin">
          <color indexed="64"/>
        </right>
        <top/>
        <bottom/>
      </border>
    </dxf>
    <dxf>
      <font>
        <b val="0"/>
        <i val="0"/>
        <strike val="0"/>
        <condense val="0"/>
        <extend val="0"/>
        <outline val="0"/>
        <shadow val="0"/>
        <u val="none"/>
        <vertAlign val="baseline"/>
        <sz val="11"/>
        <color auto="1"/>
        <name val="Calibri"/>
        <family val="2"/>
        <scheme val="minor"/>
      </font>
      <numFmt numFmtId="164" formatCode="&quot;$&quot;#,##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auto="1"/>
        <name val="Calibri"/>
        <family val="2"/>
        <scheme val="minor"/>
      </font>
      <numFmt numFmtId="164" formatCode="&quot;$&quot;#,##0"/>
      <fill>
        <patternFill patternType="none">
          <fgColor indexed="64"/>
          <bgColor indexed="65"/>
        </patternFill>
      </fill>
      <alignment horizontal="center" vertical="bottom" textRotation="0" wrapText="0" indent="0" justifyLastLine="0" shrinkToFit="0" readingOrder="0"/>
      <border diagonalUp="0" diagonalDown="0" outline="0">
        <left style="thin">
          <color indexed="64"/>
        </left>
        <right style="thin">
          <color indexed="64"/>
        </right>
        <top/>
        <bottom/>
      </border>
    </dxf>
    <dxf>
      <font>
        <b val="0"/>
        <i val="0"/>
        <strike val="0"/>
        <condense val="0"/>
        <extend val="0"/>
        <outline val="0"/>
        <shadow val="0"/>
        <u val="none"/>
        <vertAlign val="baseline"/>
        <sz val="11"/>
        <color auto="1"/>
        <name val="Calibri"/>
        <family val="2"/>
        <scheme val="minor"/>
      </font>
      <numFmt numFmtId="10" formatCode="&quot;$&quot;#,##0_);[Red]\(&quot;$&quot;#,##0\)"/>
      <alignment horizontal="right"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auto="1"/>
        <name val="Calibri"/>
        <family val="2"/>
        <scheme val="minor"/>
      </font>
      <numFmt numFmtId="164" formatCode="&quot;$&quot;#,##0"/>
      <fill>
        <patternFill patternType="none">
          <fgColor indexed="64"/>
          <bgColor indexed="65"/>
        </patternFill>
      </fill>
      <alignment horizontal="center" vertical="bottom" textRotation="0" wrapText="0" indent="0" justifyLastLine="0" shrinkToFit="0" readingOrder="0"/>
      <border diagonalUp="0" diagonalDown="0" outline="0">
        <left style="thin">
          <color indexed="64"/>
        </left>
        <right style="thin">
          <color indexed="64"/>
        </right>
        <top/>
        <bottom/>
      </border>
    </dxf>
    <dxf>
      <font>
        <b val="0"/>
        <i val="0"/>
        <strike val="0"/>
        <condense val="0"/>
        <extend val="0"/>
        <outline val="0"/>
        <shadow val="0"/>
        <u val="none"/>
        <vertAlign val="baseline"/>
        <sz val="11"/>
        <color auto="1"/>
        <name val="Calibri"/>
        <family val="2"/>
        <scheme val="minor"/>
      </font>
      <numFmt numFmtId="164" formatCode="&quot;$&quot;#,##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auto="1"/>
        <name val="Calibri"/>
        <family val="2"/>
        <scheme val="minor"/>
      </font>
      <numFmt numFmtId="164" formatCode="&quot;$&quot;#,##0"/>
      <fill>
        <patternFill patternType="none">
          <fgColor indexed="64"/>
          <bgColor indexed="65"/>
        </patternFill>
      </fill>
      <alignment horizontal="center" vertical="bottom" textRotation="0" wrapText="0" indent="0" justifyLastLine="0" shrinkToFit="0" readingOrder="0"/>
      <border diagonalUp="0" diagonalDown="0" outline="0">
        <left style="thin">
          <color indexed="64"/>
        </left>
        <right style="thin">
          <color indexed="64"/>
        </right>
        <top/>
        <bottom/>
      </border>
    </dxf>
    <dxf>
      <font>
        <b val="0"/>
        <i val="0"/>
        <strike val="0"/>
        <condense val="0"/>
        <extend val="0"/>
        <outline val="0"/>
        <shadow val="0"/>
        <u val="none"/>
        <vertAlign val="baseline"/>
        <sz val="11"/>
        <color auto="1"/>
        <name val="Calibri"/>
        <family val="2"/>
        <scheme val="minor"/>
      </font>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auto="1"/>
        <name val="Calibri"/>
        <family val="2"/>
        <scheme val="minor"/>
      </font>
      <numFmt numFmtId="164" formatCode="&quot;$&quot;#,##0"/>
      <fill>
        <patternFill patternType="none">
          <fgColor indexed="64"/>
          <bgColor indexed="65"/>
        </patternFill>
      </fill>
      <alignment horizontal="center" vertical="bottom" textRotation="0" wrapText="0" indent="0" justifyLastLine="0" shrinkToFit="0" readingOrder="0"/>
      <border diagonalUp="0" diagonalDown="0" outline="0">
        <left style="thin">
          <color indexed="64"/>
        </left>
        <right style="thin">
          <color indexed="64"/>
        </right>
        <top/>
        <bottom/>
      </border>
    </dxf>
    <dxf>
      <font>
        <b val="0"/>
        <i val="0"/>
        <strike val="0"/>
        <condense val="0"/>
        <extend val="0"/>
        <outline val="0"/>
        <shadow val="0"/>
        <u val="none"/>
        <vertAlign val="baseline"/>
        <sz val="11"/>
        <color auto="1"/>
        <name val="Calibri"/>
        <family val="2"/>
        <scheme val="minor"/>
      </font>
      <numFmt numFmtId="164" formatCode="&quot;$&quot;#,##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auto="1"/>
        <name val="Calibri"/>
        <family val="2"/>
        <scheme val="minor"/>
      </font>
      <numFmt numFmtId="164" formatCode="&quot;$&quot;#,##0"/>
      <fill>
        <patternFill patternType="none">
          <fgColor indexed="64"/>
          <bgColor indexed="65"/>
        </patternFill>
      </fill>
      <alignment horizontal="center" vertical="bottom" textRotation="0" wrapText="0" indent="0" justifyLastLine="0" shrinkToFit="0" readingOrder="0"/>
      <border diagonalUp="0" diagonalDown="0" outline="0">
        <left style="thin">
          <color indexed="64"/>
        </left>
        <right style="thin">
          <color indexed="64"/>
        </right>
        <top/>
        <bottom/>
      </border>
    </dxf>
    <dxf>
      <font>
        <b val="0"/>
        <i val="0"/>
        <strike val="0"/>
        <condense val="0"/>
        <extend val="0"/>
        <outline val="0"/>
        <shadow val="0"/>
        <u val="none"/>
        <vertAlign val="baseline"/>
        <sz val="11"/>
        <color auto="1"/>
        <name val="Calibri"/>
        <family val="2"/>
        <scheme val="minor"/>
      </font>
      <numFmt numFmtId="164" formatCode="&quot;$&quot;#,##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auto="1"/>
        <name val="Calibri"/>
        <family val="2"/>
        <scheme val="minor"/>
      </font>
      <numFmt numFmtId="164" formatCode="&quot;$&quot;#,##0"/>
      <fill>
        <patternFill patternType="none">
          <fgColor indexed="64"/>
          <bgColor indexed="65"/>
        </patternFill>
      </fill>
      <alignment horizontal="center" vertical="bottom" textRotation="0" wrapText="0" indent="0" justifyLastLine="0" shrinkToFit="0" readingOrder="0"/>
      <border diagonalUp="0" diagonalDown="0" outline="0">
        <left style="thin">
          <color indexed="64"/>
        </left>
        <right style="thin">
          <color indexed="64"/>
        </right>
        <top/>
        <bottom/>
      </border>
    </dxf>
    <dxf>
      <font>
        <b val="0"/>
        <i val="0"/>
        <strike val="0"/>
        <condense val="0"/>
        <extend val="0"/>
        <outline val="0"/>
        <shadow val="0"/>
        <u val="none"/>
        <vertAlign val="baseline"/>
        <sz val="11"/>
        <color auto="1"/>
        <name val="Calibri"/>
        <family val="2"/>
        <scheme val="minor"/>
      </font>
      <numFmt numFmtId="164" formatCode="&quot;$&quot;#,##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auto="1"/>
        <name val="Calibri"/>
        <family val="2"/>
        <scheme val="minor"/>
      </font>
      <numFmt numFmtId="164" formatCode="&quot;$&quot;#,##0"/>
      <fill>
        <patternFill patternType="none">
          <fgColor indexed="64"/>
          <bgColor indexed="65"/>
        </patternFill>
      </fill>
      <alignment horizontal="center" vertical="bottom" textRotation="0" wrapText="0" indent="0" justifyLastLine="0" shrinkToFit="0" readingOrder="0"/>
      <border diagonalUp="0" diagonalDown="0" outline="0">
        <left style="thin">
          <color indexed="64"/>
        </left>
        <right style="thin">
          <color indexed="64"/>
        </right>
        <top/>
        <bottom/>
      </border>
    </dxf>
    <dxf>
      <font>
        <b val="0"/>
        <i val="0"/>
        <strike val="0"/>
        <condense val="0"/>
        <extend val="0"/>
        <outline val="0"/>
        <shadow val="0"/>
        <u val="none"/>
        <vertAlign val="baseline"/>
        <sz val="11"/>
        <color auto="1"/>
        <name val="Calibri"/>
        <family val="2"/>
        <scheme val="minor"/>
      </font>
      <numFmt numFmtId="164" formatCode="&quot;$&quot;#,##0"/>
      <alignment horizontal="right"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auto="1"/>
        <name val="Calibri"/>
        <family val="2"/>
        <scheme val="minor"/>
      </font>
      <numFmt numFmtId="164" formatCode="&quot;$&quot;#,##0"/>
      <fill>
        <patternFill patternType="none">
          <fgColor indexed="64"/>
          <bgColor indexed="65"/>
        </patternFill>
      </fill>
      <alignment horizontal="center" vertical="bottom" textRotation="0" wrapText="0" indent="0" justifyLastLine="0" shrinkToFit="0" readingOrder="0"/>
      <border diagonalUp="0" diagonalDown="0" outline="0">
        <left style="thin">
          <color indexed="64"/>
        </left>
        <right style="thin">
          <color indexed="64"/>
        </right>
        <top/>
        <bottom/>
      </border>
    </dxf>
    <dxf>
      <font>
        <b val="0"/>
        <i val="0"/>
        <strike val="0"/>
        <condense val="0"/>
        <extend val="0"/>
        <outline val="0"/>
        <shadow val="0"/>
        <u val="none"/>
        <vertAlign val="baseline"/>
        <sz val="11"/>
        <color auto="1"/>
        <name val="Calibri"/>
        <family val="2"/>
        <scheme val="minor"/>
      </font>
      <numFmt numFmtId="164" formatCode="&quot;$&quot;#,##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auto="1"/>
        <name val="Calibri"/>
        <family val="2"/>
        <scheme val="minor"/>
      </font>
      <numFmt numFmtId="164" formatCode="&quot;$&quot;#,##0"/>
      <fill>
        <patternFill patternType="none">
          <fgColor indexed="64"/>
          <bgColor indexed="65"/>
        </patternFill>
      </fill>
      <alignment horizontal="center" vertical="bottom" textRotation="0" wrapText="0" indent="0" justifyLastLine="0" shrinkToFit="0" readingOrder="0"/>
      <border diagonalUp="0" diagonalDown="0" outline="0">
        <left style="thin">
          <color indexed="64"/>
        </left>
        <right style="thin">
          <color indexed="64"/>
        </right>
        <top/>
        <bottom/>
      </border>
    </dxf>
    <dxf>
      <font>
        <b val="0"/>
        <i val="0"/>
        <strike val="0"/>
        <condense val="0"/>
        <extend val="0"/>
        <outline val="0"/>
        <shadow val="0"/>
        <u val="none"/>
        <vertAlign val="baseline"/>
        <sz val="11"/>
        <color auto="1"/>
        <name val="Calibri"/>
        <family val="2"/>
        <scheme val="minor"/>
      </font>
      <numFmt numFmtId="164" formatCode="&quot;$&quot;#,##0"/>
      <fill>
        <patternFill patternType="none">
          <fgColor indexed="64"/>
          <bgColor indexed="65"/>
        </patternFill>
      </fill>
      <alignment horizontal="center"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auto="1"/>
        <name val="Calibri"/>
        <family val="2"/>
        <scheme val="minor"/>
      </font>
      <border diagonalUp="0" diagonalDown="0" outline="0">
        <left style="thin">
          <color indexed="64"/>
        </left>
        <right style="thin">
          <color indexed="64"/>
        </right>
        <top/>
        <bottom/>
      </border>
    </dxf>
    <dxf>
      <font>
        <b val="0"/>
        <i val="0"/>
        <strike val="0"/>
        <condense val="0"/>
        <extend val="0"/>
        <outline val="0"/>
        <shadow val="0"/>
        <u val="none"/>
        <vertAlign val="baseline"/>
        <sz val="11"/>
        <color auto="1"/>
        <name val="Calibri"/>
        <family val="2"/>
        <scheme val="minor"/>
      </font>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auto="1"/>
        <name val="Calibri"/>
        <family val="2"/>
        <scheme val="minor"/>
      </font>
      <numFmt numFmtId="0" formatCode="General"/>
      <fill>
        <patternFill patternType="none">
          <fgColor indexed="64"/>
          <bgColor indexed="65"/>
        </patternFill>
      </fill>
      <alignment horizontal="right" vertical="bottom" textRotation="0" wrapText="0" indent="0" justifyLastLine="0" shrinkToFit="0" readingOrder="0"/>
      <border diagonalUp="0" diagonalDown="0" outline="0">
        <left style="thin">
          <color indexed="64"/>
        </left>
        <right style="thin">
          <color indexed="64"/>
        </right>
        <top/>
        <bottom/>
      </border>
      <protection locked="1" hidden="0"/>
    </dxf>
    <dxf>
      <font>
        <b val="0"/>
        <i val="0"/>
        <strike val="0"/>
        <condense val="0"/>
        <extend val="0"/>
        <outline val="0"/>
        <shadow val="0"/>
        <u val="none"/>
        <vertAlign val="baseline"/>
        <sz val="11"/>
        <color auto="1"/>
        <name val="Calibri"/>
        <family val="2"/>
        <scheme val="minor"/>
      </font>
      <numFmt numFmtId="167" formatCode="mm/dd/yy;@"/>
      <alignment horizontal="right"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auto="1"/>
        <name val="Calibri"/>
        <family val="2"/>
        <scheme val="minor"/>
      </font>
      <numFmt numFmtId="0" formatCode="General"/>
      <fill>
        <patternFill patternType="none">
          <fgColor indexed="64"/>
          <bgColor indexed="65"/>
        </patternFill>
      </fill>
      <alignment horizontal="right" vertical="bottom" textRotation="0" wrapText="0" indent="0" justifyLastLine="0" shrinkToFit="0" readingOrder="0"/>
      <border diagonalUp="0" diagonalDown="0" outline="0">
        <left style="thin">
          <color indexed="64"/>
        </left>
        <right style="thin">
          <color indexed="64"/>
        </right>
        <top/>
        <bottom/>
      </border>
      <protection locked="1" hidden="0"/>
    </dxf>
    <dxf>
      <font>
        <b val="0"/>
        <i val="0"/>
        <strike val="0"/>
        <condense val="0"/>
        <extend val="0"/>
        <outline val="0"/>
        <shadow val="0"/>
        <u val="none"/>
        <vertAlign val="baseline"/>
        <sz val="11"/>
        <color auto="1"/>
        <name val="Calibri"/>
        <family val="2"/>
        <scheme val="minor"/>
      </font>
      <alignment horizontal="right"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auto="1"/>
        <name val="Calibri"/>
        <family val="2"/>
        <scheme val="minor"/>
      </font>
      <numFmt numFmtId="0" formatCode="General"/>
      <fill>
        <patternFill patternType="none">
          <fgColor indexed="64"/>
          <bgColor indexed="65"/>
        </patternFill>
      </fill>
      <alignment horizontal="right" vertical="bottom" textRotation="0" wrapText="0" indent="0" justifyLastLine="0" shrinkToFit="0" readingOrder="0"/>
      <border diagonalUp="0" diagonalDown="0" outline="0">
        <left style="thin">
          <color indexed="64"/>
        </left>
        <right style="thin">
          <color indexed="64"/>
        </right>
        <top/>
        <bottom/>
      </border>
      <protection locked="1" hidden="0"/>
    </dxf>
    <dxf>
      <font>
        <b val="0"/>
        <i val="0"/>
        <strike val="0"/>
        <condense val="0"/>
        <extend val="0"/>
        <outline val="0"/>
        <shadow val="0"/>
        <u val="none"/>
        <vertAlign val="baseline"/>
        <sz val="11"/>
        <color auto="1"/>
        <name val="Calibri"/>
        <family val="2"/>
        <scheme val="minor"/>
      </font>
      <alignment horizontal="right"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auto="1"/>
        <name val="Calibri"/>
        <family val="2"/>
        <scheme val="minor"/>
      </font>
      <numFmt numFmtId="0" formatCode="General"/>
      <fill>
        <patternFill patternType="none">
          <fgColor indexed="64"/>
          <bgColor indexed="65"/>
        </patternFill>
      </fill>
      <alignment horizontal="general" vertical="bottom" textRotation="0" wrapText="0" indent="0" justifyLastLine="0" shrinkToFit="0" readingOrder="0"/>
      <border diagonalUp="0" diagonalDown="0" outline="0">
        <left style="thin">
          <color indexed="64"/>
        </left>
        <right style="thin">
          <color indexed="64"/>
        </right>
        <top/>
        <bottom/>
      </border>
      <protection locked="1" hidden="0"/>
    </dxf>
    <dxf>
      <font>
        <b val="0"/>
        <i val="0"/>
        <strike val="0"/>
        <condense val="0"/>
        <extend val="0"/>
        <outline val="0"/>
        <shadow val="0"/>
        <u val="none"/>
        <vertAlign val="baseline"/>
        <sz val="11"/>
        <color auto="1"/>
        <name val="Calibri"/>
        <family val="2"/>
        <scheme val="minor"/>
      </font>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auto="1"/>
        <name val="Calibri"/>
        <family val="2"/>
        <scheme val="minor"/>
      </font>
      <numFmt numFmtId="0" formatCode="General"/>
      <fill>
        <patternFill patternType="none">
          <fgColor indexed="64"/>
          <bgColor indexed="65"/>
        </patternFill>
      </fill>
      <alignment horizontal="right" vertical="bottom" textRotation="0" wrapText="1" indent="0" justifyLastLine="0" shrinkToFit="0" readingOrder="0"/>
      <border diagonalUp="0" diagonalDown="0" outline="0">
        <left style="thin">
          <color indexed="64"/>
        </left>
        <right style="thin">
          <color indexed="64"/>
        </right>
        <top/>
        <bottom/>
      </border>
      <protection locked="1" hidden="0"/>
    </dxf>
    <dxf>
      <font>
        <b val="0"/>
        <i val="0"/>
        <strike val="0"/>
        <condense val="0"/>
        <extend val="0"/>
        <outline val="0"/>
        <shadow val="0"/>
        <u val="none"/>
        <vertAlign val="baseline"/>
        <sz val="11"/>
        <color auto="1"/>
        <name val="Calibri"/>
        <family val="2"/>
        <scheme val="minor"/>
      </font>
      <alignment horizontal="right" vertical="bottom"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auto="1"/>
        <name val="Calibri"/>
        <family val="2"/>
        <scheme val="minor"/>
      </font>
      <numFmt numFmtId="0" formatCode="General"/>
      <fill>
        <patternFill patternType="none">
          <fgColor indexed="64"/>
          <bgColor indexed="65"/>
        </patternFill>
      </fill>
      <alignment horizontal="general" vertical="bottom" textRotation="0" wrapText="1" indent="0" justifyLastLine="0" shrinkToFit="0" readingOrder="0"/>
      <border diagonalUp="0" diagonalDown="0" outline="0">
        <left style="thin">
          <color indexed="64"/>
        </left>
        <right style="thin">
          <color indexed="64"/>
        </right>
        <top/>
        <bottom/>
      </border>
      <protection locked="1" hidden="0"/>
    </dxf>
    <dxf>
      <font>
        <b val="0"/>
        <i val="0"/>
        <strike val="0"/>
        <condense val="0"/>
        <extend val="0"/>
        <outline val="0"/>
        <shadow val="0"/>
        <u val="none"/>
        <vertAlign val="baseline"/>
        <sz val="11"/>
        <color auto="1"/>
        <name val="Calibri"/>
        <family val="2"/>
        <scheme val="minor"/>
      </font>
      <alignment horizontal="general" vertical="bottom"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auto="1"/>
        <name val="Calibri"/>
        <family val="2"/>
        <scheme val="minor"/>
      </font>
      <numFmt numFmtId="0" formatCode="General"/>
      <fill>
        <patternFill patternType="none">
          <fgColor indexed="64"/>
          <bgColor indexed="65"/>
        </patternFill>
      </fill>
      <alignment horizontal="general" vertical="bottom" textRotation="0" wrapText="0" indent="0" justifyLastLine="0" shrinkToFit="0" readingOrder="0"/>
      <border diagonalUp="0" diagonalDown="0" outline="0">
        <left style="thin">
          <color indexed="64"/>
        </left>
        <right style="thin">
          <color indexed="64"/>
        </right>
        <top/>
        <bottom/>
      </border>
      <protection locked="1" hidden="0"/>
    </dxf>
    <dxf>
      <font>
        <b val="0"/>
        <i val="0"/>
        <strike val="0"/>
        <condense val="0"/>
        <extend val="0"/>
        <outline val="0"/>
        <shadow val="0"/>
        <u val="none"/>
        <vertAlign val="baseline"/>
        <sz val="11"/>
        <color auto="1"/>
        <name val="Calibri"/>
        <family val="2"/>
        <scheme val="minor"/>
      </font>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auto="1"/>
        <name val="Calibri"/>
        <family val="2"/>
        <scheme val="minor"/>
      </font>
      <numFmt numFmtId="0" formatCode="General"/>
      <fill>
        <patternFill patternType="none">
          <fgColor indexed="64"/>
          <bgColor indexed="65"/>
        </patternFill>
      </fill>
      <alignment horizontal="general" vertical="bottom" textRotation="0" wrapText="1" indent="0" justifyLastLine="0" shrinkToFit="0" readingOrder="0"/>
      <border diagonalUp="0" diagonalDown="0" outline="0">
        <left style="thin">
          <color indexed="64"/>
        </left>
        <right style="thin">
          <color indexed="64"/>
        </right>
        <top/>
        <bottom/>
      </border>
      <protection locked="1" hidden="0"/>
    </dxf>
    <dxf>
      <font>
        <b val="0"/>
        <i val="0"/>
        <strike val="0"/>
        <condense val="0"/>
        <extend val="0"/>
        <outline val="0"/>
        <shadow val="0"/>
        <u val="none"/>
        <vertAlign val="baseline"/>
        <sz val="11"/>
        <color auto="1"/>
        <name val="Calibri"/>
        <family val="2"/>
        <scheme val="minor"/>
      </font>
      <alignment horizontal="general" vertical="bottom"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auto="1"/>
        <name val="Calibri"/>
        <family val="2"/>
        <scheme val="minor"/>
      </font>
      <numFmt numFmtId="0" formatCode="General"/>
      <fill>
        <patternFill patternType="none">
          <fgColor indexed="64"/>
          <bgColor indexed="65"/>
        </patternFill>
      </fill>
      <alignment horizontal="general" vertical="bottom" textRotation="0" wrapText="1" indent="0" justifyLastLine="0" shrinkToFit="0" readingOrder="0"/>
      <border diagonalUp="0" diagonalDown="0" outline="0">
        <left style="thin">
          <color indexed="64"/>
        </left>
        <right style="thin">
          <color indexed="64"/>
        </right>
        <top/>
        <bottom/>
      </border>
      <protection locked="1" hidden="0"/>
    </dxf>
    <dxf>
      <font>
        <b val="0"/>
        <i val="0"/>
        <strike val="0"/>
        <condense val="0"/>
        <extend val="0"/>
        <outline val="0"/>
        <shadow val="0"/>
        <u val="none"/>
        <vertAlign val="baseline"/>
        <sz val="11"/>
        <color auto="1"/>
        <name val="Calibri"/>
        <family val="2"/>
        <scheme val="minor"/>
      </font>
      <alignment horizontal="general" vertical="bottom"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auto="1"/>
        <name val="Calibri"/>
        <family val="2"/>
        <scheme val="minor"/>
      </font>
      <border diagonalUp="0" diagonalDown="0" outline="0">
        <left style="thin">
          <color indexed="64"/>
        </left>
        <right style="thin">
          <color indexed="64"/>
        </right>
        <top/>
        <bottom/>
      </border>
    </dxf>
    <dxf>
      <font>
        <b val="0"/>
        <i val="0"/>
        <strike val="0"/>
        <condense val="0"/>
        <extend val="0"/>
        <outline val="0"/>
        <shadow val="0"/>
        <u val="none"/>
        <vertAlign val="baseline"/>
        <sz val="11"/>
        <color auto="1"/>
        <name val="Calibri"/>
        <family val="2"/>
        <scheme val="minor"/>
      </font>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color auto="1"/>
      </font>
    </dxf>
    <dxf>
      <font>
        <strike val="0"/>
        <outline val="0"/>
        <shadow val="0"/>
        <u val="none"/>
        <vertAlign val="baseline"/>
        <color auto="1"/>
      </font>
    </dxf>
    <dxf>
      <font>
        <strike val="0"/>
        <outline val="0"/>
        <shadow val="0"/>
        <u val="none"/>
        <vertAlign val="baseline"/>
        <color auto="1"/>
      </font>
    </dxf>
    <dxf>
      <font>
        <b val="0"/>
        <i val="0"/>
        <strike val="0"/>
        <condense val="0"/>
        <extend val="0"/>
        <outline val="0"/>
        <shadow val="0"/>
        <u val="none"/>
        <vertAlign val="baseline"/>
        <sz val="11"/>
        <color auto="1"/>
        <name val="Calibri"/>
        <family val="2"/>
        <scheme val="minor"/>
      </font>
      <alignment horizontal="center" vertical="bottom" textRotation="0" wrapText="0" indent="0" justifyLastLine="0" shrinkToFit="0" readingOrder="0"/>
      <border diagonalUp="0" diagonalDown="0" outline="0">
        <left style="thin">
          <color indexed="64"/>
        </left>
        <right style="thin">
          <color indexed="64"/>
        </right>
        <top/>
        <bottom/>
      </border>
    </dxf>
    <dxf>
      <font>
        <b val="0"/>
        <i val="0"/>
        <strike val="0"/>
        <condense val="0"/>
        <extend val="0"/>
        <outline val="0"/>
        <shadow val="0"/>
        <u val="none"/>
        <vertAlign val="baseline"/>
        <sz val="11"/>
        <color auto="1"/>
        <name val="Calibri"/>
        <family val="2"/>
        <scheme val="minor"/>
      </font>
      <alignment horizontal="center"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auto="1"/>
        <name val="Calibri"/>
        <family val="2"/>
        <scheme val="minor"/>
      </font>
      <alignment horizontal="center" vertical="bottom" textRotation="0" wrapText="0" indent="0" justifyLastLine="0" shrinkToFit="0" readingOrder="0"/>
      <border diagonalUp="0" diagonalDown="0" outline="0">
        <left style="thin">
          <color indexed="64"/>
        </left>
        <right style="thin">
          <color indexed="64"/>
        </right>
        <top/>
        <bottom/>
      </border>
    </dxf>
    <dxf>
      <font>
        <b val="0"/>
        <i val="0"/>
        <strike val="0"/>
        <condense val="0"/>
        <extend val="0"/>
        <outline val="0"/>
        <shadow val="0"/>
        <u val="none"/>
        <vertAlign val="baseline"/>
        <sz val="11"/>
        <color auto="1"/>
        <name val="Calibri"/>
        <family val="2"/>
        <scheme val="minor"/>
      </font>
      <alignment horizontal="center"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auto="1"/>
        <name val="Calibri"/>
        <family val="2"/>
        <scheme val="minor"/>
      </font>
      <numFmt numFmtId="164" formatCode="&quot;$&quot;#,##0"/>
      <border diagonalUp="0" diagonalDown="0" outline="0">
        <left style="thin">
          <color indexed="64"/>
        </left>
        <right style="thin">
          <color indexed="64"/>
        </right>
        <top/>
        <bottom/>
      </border>
    </dxf>
    <dxf>
      <font>
        <b val="0"/>
        <i val="0"/>
        <strike val="0"/>
        <condense val="0"/>
        <extend val="0"/>
        <outline val="0"/>
        <shadow val="0"/>
        <u val="none"/>
        <vertAlign val="baseline"/>
        <sz val="11"/>
        <color auto="1"/>
        <name val="Calibri"/>
        <family val="2"/>
        <scheme val="minor"/>
      </font>
      <numFmt numFmtId="164" formatCode="&quot;$&quot;#,##0"/>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auto="1"/>
        <name val="Calibri"/>
        <family val="2"/>
        <scheme val="minor"/>
      </font>
      <numFmt numFmtId="164" formatCode="&quot;$&quot;#,##0"/>
      <border diagonalUp="0" diagonalDown="0" outline="0">
        <left style="thin">
          <color indexed="64"/>
        </left>
        <right style="thin">
          <color indexed="64"/>
        </right>
        <top/>
        <bottom/>
      </border>
    </dxf>
    <dxf>
      <font>
        <b val="0"/>
        <i val="0"/>
        <strike val="0"/>
        <condense val="0"/>
        <extend val="0"/>
        <outline val="0"/>
        <shadow val="0"/>
        <u val="none"/>
        <vertAlign val="baseline"/>
        <sz val="11"/>
        <color auto="1"/>
        <name val="Calibri"/>
        <family val="2"/>
        <scheme val="minor"/>
      </font>
      <numFmt numFmtId="164" formatCode="&quot;$&quot;#,##0"/>
      <fill>
        <patternFill patternType="solid">
          <fgColor indexed="64"/>
          <bgColor theme="3" tint="0.79998168889431442"/>
        </patternFill>
      </fill>
      <alignment horizontal="center" vertical="bottom" textRotation="0" wrapText="0" indent="0" justifyLastLine="0" shrinkToFit="0" readingOrder="0"/>
      <border diagonalUp="0" diagonalDown="0" outline="0">
        <left style="thin">
          <color indexed="64"/>
        </left>
        <right style="thin">
          <color indexed="64"/>
        </right>
        <top/>
        <bottom style="thin">
          <color indexed="64"/>
        </bottom>
      </border>
    </dxf>
    <dxf>
      <font>
        <b val="0"/>
        <i val="0"/>
        <strike val="0"/>
        <condense val="0"/>
        <extend val="0"/>
        <outline val="0"/>
        <shadow val="0"/>
        <u val="none"/>
        <vertAlign val="baseline"/>
        <sz val="11"/>
        <color auto="1"/>
        <name val="Calibri"/>
        <family val="2"/>
        <scheme val="minor"/>
      </font>
      <numFmt numFmtId="164" formatCode="&quot;$&quot;#,##0"/>
      <border diagonalUp="0" diagonalDown="0" outline="0">
        <left style="thin">
          <color indexed="64"/>
        </left>
        <right style="thin">
          <color indexed="64"/>
        </right>
        <top/>
        <bottom/>
      </border>
    </dxf>
    <dxf>
      <font>
        <b val="0"/>
        <i val="0"/>
        <strike val="0"/>
        <condense val="0"/>
        <extend val="0"/>
        <outline val="0"/>
        <shadow val="0"/>
        <u val="none"/>
        <vertAlign val="baseline"/>
        <sz val="11"/>
        <color auto="1"/>
        <name val="Calibri"/>
        <family val="2"/>
        <scheme val="minor"/>
      </font>
      <numFmt numFmtId="164" formatCode="&quot;$&quot;#,##0"/>
      <alignment horizontal="center"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auto="1"/>
        <name val="Calibri"/>
        <family val="2"/>
        <scheme val="minor"/>
      </font>
      <numFmt numFmtId="164" formatCode="&quot;$&quot;#,##0"/>
      <border diagonalUp="0" diagonalDown="0" outline="0">
        <left style="thin">
          <color indexed="64"/>
        </left>
        <right style="thin">
          <color indexed="64"/>
        </right>
        <top/>
        <bottom/>
      </border>
    </dxf>
    <dxf>
      <font>
        <b val="0"/>
        <i val="0"/>
        <strike val="0"/>
        <condense val="0"/>
        <extend val="0"/>
        <outline val="0"/>
        <shadow val="0"/>
        <u val="none"/>
        <vertAlign val="baseline"/>
        <sz val="11"/>
        <color auto="1"/>
        <name val="Calibri"/>
        <family val="2"/>
        <scheme val="minor"/>
      </font>
      <numFmt numFmtId="164" formatCode="&quot;$&quot;#,##0"/>
      <alignment horizontal="center"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auto="1"/>
        <name val="Calibri"/>
        <family val="2"/>
        <scheme val="minor"/>
      </font>
      <numFmt numFmtId="164" formatCode="&quot;$&quot;#,##0"/>
      <border diagonalUp="0" diagonalDown="0" outline="0">
        <left style="thin">
          <color indexed="64"/>
        </left>
        <right style="thin">
          <color indexed="64"/>
        </right>
        <top/>
        <bottom/>
      </border>
    </dxf>
    <dxf>
      <font>
        <b val="0"/>
        <i val="0"/>
        <strike val="0"/>
        <condense val="0"/>
        <extend val="0"/>
        <outline val="0"/>
        <shadow val="0"/>
        <u val="none"/>
        <vertAlign val="baseline"/>
        <sz val="11"/>
        <color auto="1"/>
        <name val="Calibri"/>
        <family val="2"/>
        <scheme val="minor"/>
      </font>
      <numFmt numFmtId="164" formatCode="&quot;$&quot;#,##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auto="1"/>
        <name val="Calibri"/>
        <family val="2"/>
        <scheme val="minor"/>
      </font>
      <numFmt numFmtId="164" formatCode="&quot;$&quot;#,##0"/>
      <border diagonalUp="0" diagonalDown="0" outline="0">
        <left style="thin">
          <color indexed="64"/>
        </left>
        <right style="thin">
          <color indexed="64"/>
        </right>
        <top/>
        <bottom/>
      </border>
    </dxf>
    <dxf>
      <font>
        <b val="0"/>
        <i val="0"/>
        <strike val="0"/>
        <condense val="0"/>
        <extend val="0"/>
        <outline val="0"/>
        <shadow val="0"/>
        <u val="none"/>
        <vertAlign val="baseline"/>
        <sz val="11"/>
        <color auto="1"/>
        <name val="Calibri"/>
        <family val="2"/>
        <scheme val="minor"/>
      </font>
      <numFmt numFmtId="164" formatCode="&quot;$&quot;#,##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auto="1"/>
        <name val="Calibri"/>
        <family val="2"/>
        <scheme val="minor"/>
      </font>
      <numFmt numFmtId="164" formatCode="&quot;$&quot;#,##0"/>
      <border diagonalUp="0" diagonalDown="0" outline="0">
        <left style="thin">
          <color indexed="64"/>
        </left>
        <right style="thin">
          <color indexed="64"/>
        </right>
        <top/>
        <bottom/>
      </border>
    </dxf>
    <dxf>
      <font>
        <b val="0"/>
        <i val="0"/>
        <strike val="0"/>
        <condense val="0"/>
        <extend val="0"/>
        <outline val="0"/>
        <shadow val="0"/>
        <u val="none"/>
        <vertAlign val="baseline"/>
        <sz val="11"/>
        <color auto="1"/>
        <name val="Calibri"/>
        <family val="2"/>
        <scheme val="minor"/>
      </font>
      <numFmt numFmtId="164" formatCode="&quot;$&quot;#,##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auto="1"/>
        <name val="Calibri"/>
        <family val="2"/>
        <scheme val="minor"/>
      </font>
      <numFmt numFmtId="164" formatCode="&quot;$&quot;#,##0"/>
      <border diagonalUp="0" diagonalDown="0" outline="0">
        <left style="thin">
          <color indexed="64"/>
        </left>
        <right style="thin">
          <color indexed="64"/>
        </right>
        <top/>
        <bottom/>
      </border>
    </dxf>
    <dxf>
      <font>
        <b val="0"/>
        <i val="0"/>
        <strike val="0"/>
        <condense val="0"/>
        <extend val="0"/>
        <outline val="0"/>
        <shadow val="0"/>
        <u val="none"/>
        <vertAlign val="baseline"/>
        <sz val="11"/>
        <color auto="1"/>
        <name val="Calibri"/>
        <family val="2"/>
        <scheme val="minor"/>
      </font>
      <numFmt numFmtId="164" formatCode="&quot;$&quot;#,##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auto="1"/>
        <name val="Calibri"/>
        <family val="2"/>
        <scheme val="minor"/>
      </font>
      <numFmt numFmtId="164" formatCode="&quot;$&quot;#,##0"/>
      <fill>
        <patternFill patternType="none">
          <fgColor indexed="64"/>
          <bgColor indexed="65"/>
        </patternFill>
      </fill>
      <alignment horizontal="center" vertical="bottom" textRotation="0" wrapText="0" indent="0" justifyLastLine="0" shrinkToFit="0" readingOrder="0"/>
      <border diagonalUp="0" diagonalDown="0" outline="0">
        <left style="thin">
          <color indexed="64"/>
        </left>
        <right style="thin">
          <color indexed="64"/>
        </right>
        <top/>
        <bottom/>
      </border>
    </dxf>
    <dxf>
      <font>
        <b val="0"/>
        <i val="0"/>
        <strike val="0"/>
        <condense val="0"/>
        <extend val="0"/>
        <outline val="0"/>
        <shadow val="0"/>
        <u val="none"/>
        <vertAlign val="baseline"/>
        <sz val="11"/>
        <color auto="1"/>
        <name val="Calibri"/>
        <family val="2"/>
        <scheme val="minor"/>
      </font>
      <numFmt numFmtId="164" formatCode="&quot;$&quot;#,##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auto="1"/>
        <name val="Calibri"/>
        <family val="2"/>
        <scheme val="minor"/>
      </font>
      <numFmt numFmtId="164" formatCode="&quot;$&quot;#,##0"/>
      <fill>
        <patternFill patternType="none">
          <fgColor indexed="64"/>
          <bgColor indexed="65"/>
        </patternFill>
      </fill>
      <alignment horizontal="center" vertical="bottom" textRotation="0" wrapText="0" indent="0" justifyLastLine="0" shrinkToFit="0" readingOrder="0"/>
      <border diagonalUp="0" diagonalDown="0" outline="0">
        <left style="thin">
          <color indexed="64"/>
        </left>
        <right style="thin">
          <color indexed="64"/>
        </right>
        <top/>
        <bottom/>
      </border>
    </dxf>
    <dxf>
      <font>
        <b val="0"/>
        <i val="0"/>
        <strike val="0"/>
        <condense val="0"/>
        <extend val="0"/>
        <outline val="0"/>
        <shadow val="0"/>
        <u val="none"/>
        <vertAlign val="baseline"/>
        <sz val="11"/>
        <color auto="1"/>
        <name val="Calibri"/>
        <family val="2"/>
        <scheme val="minor"/>
      </font>
      <numFmt numFmtId="164" formatCode="&quot;$&quot;#,##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auto="1"/>
        <name val="Calibri"/>
        <family val="2"/>
        <scheme val="minor"/>
      </font>
      <numFmt numFmtId="164" formatCode="&quot;$&quot;#,##0"/>
      <fill>
        <patternFill patternType="none">
          <fgColor indexed="64"/>
          <bgColor indexed="65"/>
        </patternFill>
      </fill>
      <alignment horizontal="center" vertical="bottom" textRotation="0" wrapText="0" indent="0" justifyLastLine="0" shrinkToFit="0" readingOrder="0"/>
      <border diagonalUp="0" diagonalDown="0" outline="0">
        <left style="thin">
          <color indexed="64"/>
        </left>
        <right style="thin">
          <color indexed="64"/>
        </right>
        <top/>
        <bottom/>
      </border>
    </dxf>
    <dxf>
      <font>
        <b val="0"/>
        <i val="0"/>
        <strike val="0"/>
        <condense val="0"/>
        <extend val="0"/>
        <outline val="0"/>
        <shadow val="0"/>
        <u val="none"/>
        <vertAlign val="baseline"/>
        <sz val="11"/>
        <color auto="1"/>
        <name val="Calibri"/>
        <family val="2"/>
        <scheme val="minor"/>
      </font>
      <numFmt numFmtId="164" formatCode="&quot;$&quot;#,##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auto="1"/>
        <name val="Calibri"/>
        <family val="2"/>
        <scheme val="minor"/>
      </font>
      <numFmt numFmtId="164" formatCode="&quot;$&quot;#,##0"/>
      <fill>
        <patternFill patternType="none">
          <fgColor indexed="64"/>
          <bgColor indexed="65"/>
        </patternFill>
      </fill>
      <alignment horizontal="center" vertical="bottom" textRotation="0" wrapText="0" indent="0" justifyLastLine="0" shrinkToFit="0" readingOrder="0"/>
      <border diagonalUp="0" diagonalDown="0" outline="0">
        <left style="thin">
          <color indexed="64"/>
        </left>
        <right style="thin">
          <color indexed="64"/>
        </right>
        <top/>
        <bottom/>
      </border>
    </dxf>
    <dxf>
      <font>
        <b val="0"/>
        <i val="0"/>
        <strike val="0"/>
        <condense val="0"/>
        <extend val="0"/>
        <outline val="0"/>
        <shadow val="0"/>
        <u val="none"/>
        <vertAlign val="baseline"/>
        <sz val="11"/>
        <color auto="1"/>
        <name val="Calibri"/>
        <family val="2"/>
        <scheme val="minor"/>
      </font>
      <numFmt numFmtId="164" formatCode="&quot;$&quot;#,##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auto="1"/>
        <name val="Calibri"/>
        <family val="2"/>
        <scheme val="minor"/>
      </font>
      <numFmt numFmtId="164" formatCode="&quot;$&quot;#,##0"/>
      <fill>
        <patternFill patternType="none">
          <fgColor indexed="64"/>
          <bgColor indexed="65"/>
        </patternFill>
      </fill>
      <alignment horizontal="center" vertical="bottom" textRotation="0" wrapText="0" indent="0" justifyLastLine="0" shrinkToFit="0" readingOrder="0"/>
      <border diagonalUp="0" diagonalDown="0" outline="0">
        <left style="thin">
          <color indexed="64"/>
        </left>
        <right style="thin">
          <color indexed="64"/>
        </right>
        <top/>
        <bottom/>
      </border>
    </dxf>
    <dxf>
      <font>
        <b val="0"/>
        <i val="0"/>
        <strike val="0"/>
        <condense val="0"/>
        <extend val="0"/>
        <outline val="0"/>
        <shadow val="0"/>
        <u val="none"/>
        <vertAlign val="baseline"/>
        <sz val="11"/>
        <color auto="1"/>
        <name val="Calibri"/>
        <family val="2"/>
        <scheme val="minor"/>
      </font>
      <numFmt numFmtId="164" formatCode="&quot;$&quot;#,##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auto="1"/>
        <name val="Calibri"/>
        <family val="2"/>
        <scheme val="minor"/>
      </font>
      <numFmt numFmtId="164" formatCode="&quot;$&quot;#,##0"/>
      <fill>
        <patternFill patternType="none">
          <fgColor indexed="64"/>
          <bgColor indexed="65"/>
        </patternFill>
      </fill>
      <alignment horizontal="center" vertical="bottom" textRotation="0" wrapText="0" indent="0" justifyLastLine="0" shrinkToFit="0" readingOrder="0"/>
      <border diagonalUp="0" diagonalDown="0" outline="0">
        <left style="thin">
          <color indexed="64"/>
        </left>
        <right style="thin">
          <color indexed="64"/>
        </right>
        <top/>
        <bottom/>
      </border>
    </dxf>
    <dxf>
      <font>
        <b val="0"/>
        <i val="0"/>
        <strike val="0"/>
        <condense val="0"/>
        <extend val="0"/>
        <outline val="0"/>
        <shadow val="0"/>
        <u val="none"/>
        <vertAlign val="baseline"/>
        <sz val="11"/>
        <color auto="1"/>
        <name val="Calibri"/>
        <family val="2"/>
        <scheme val="minor"/>
      </font>
      <numFmt numFmtId="164" formatCode="&quot;$&quot;#,##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auto="1"/>
        <name val="Calibri"/>
        <family val="2"/>
        <scheme val="minor"/>
      </font>
      <numFmt numFmtId="164" formatCode="&quot;$&quot;#,##0"/>
      <fill>
        <patternFill patternType="none">
          <fgColor indexed="64"/>
          <bgColor indexed="65"/>
        </patternFill>
      </fill>
      <alignment horizontal="center" vertical="bottom" textRotation="0" wrapText="0" indent="0" justifyLastLine="0" shrinkToFit="0" readingOrder="0"/>
      <border diagonalUp="0" diagonalDown="0" outline="0">
        <left style="thin">
          <color indexed="64"/>
        </left>
        <right style="thin">
          <color indexed="64"/>
        </right>
        <top/>
        <bottom/>
      </border>
    </dxf>
    <dxf>
      <font>
        <b val="0"/>
        <i val="0"/>
        <strike val="0"/>
        <condense val="0"/>
        <extend val="0"/>
        <outline val="0"/>
        <shadow val="0"/>
        <u val="none"/>
        <vertAlign val="baseline"/>
        <sz val="11"/>
        <color auto="1"/>
        <name val="Calibri"/>
        <family val="2"/>
        <scheme val="minor"/>
      </font>
      <numFmt numFmtId="164" formatCode="&quot;$&quot;#,##0"/>
      <alignment horizontal="center" vertical="bottom" textRotation="0" wrapText="0" indent="0" justifyLastLine="0" shrinkToFit="0" readingOrder="0"/>
      <border diagonalUp="0" diagonalDown="0" outline="0">
        <left style="thin">
          <color indexed="64"/>
        </left>
        <right style="thin">
          <color indexed="64"/>
        </right>
        <top/>
        <bottom style="thin">
          <color indexed="64"/>
        </bottom>
      </border>
    </dxf>
    <dxf>
      <font>
        <b val="0"/>
        <i val="0"/>
        <strike val="0"/>
        <condense val="0"/>
        <extend val="0"/>
        <outline val="0"/>
        <shadow val="0"/>
        <u val="none"/>
        <vertAlign val="baseline"/>
        <sz val="11"/>
        <color auto="1"/>
        <name val="Calibri"/>
        <family val="2"/>
        <scheme val="minor"/>
      </font>
      <numFmt numFmtId="164" formatCode="&quot;$&quot;#,##0"/>
      <fill>
        <patternFill patternType="none">
          <fgColor indexed="64"/>
          <bgColor indexed="65"/>
        </patternFill>
      </fill>
      <alignment horizontal="center" vertical="bottom" textRotation="0" wrapText="0" indent="0" justifyLastLine="0" shrinkToFit="0" readingOrder="0"/>
      <border diagonalUp="0" diagonalDown="0" outline="0">
        <left style="thin">
          <color indexed="64"/>
        </left>
        <right style="thin">
          <color indexed="64"/>
        </right>
        <top/>
        <bottom/>
      </border>
    </dxf>
    <dxf>
      <font>
        <b val="0"/>
        <i val="0"/>
        <strike val="0"/>
        <condense val="0"/>
        <extend val="0"/>
        <outline val="0"/>
        <shadow val="0"/>
        <u val="none"/>
        <vertAlign val="baseline"/>
        <sz val="11"/>
        <color auto="1"/>
        <name val="Calibri"/>
        <family val="2"/>
        <scheme val="minor"/>
      </font>
      <numFmt numFmtId="164" formatCode="&quot;$&quot;#,##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auto="1"/>
        <name val="Calibri"/>
        <family val="2"/>
        <scheme val="minor"/>
      </font>
      <numFmt numFmtId="164" formatCode="&quot;$&quot;#,##0"/>
      <fill>
        <patternFill patternType="none">
          <fgColor indexed="64"/>
          <bgColor indexed="65"/>
        </patternFill>
      </fill>
      <alignment horizontal="center" vertical="bottom" textRotation="0" wrapText="0" indent="0" justifyLastLine="0" shrinkToFit="0" readingOrder="0"/>
      <border diagonalUp="0" diagonalDown="0" outline="0">
        <left style="thin">
          <color indexed="64"/>
        </left>
        <right style="thin">
          <color indexed="64"/>
        </right>
        <top/>
        <bottom/>
      </border>
    </dxf>
    <dxf>
      <font>
        <b val="0"/>
        <i val="0"/>
        <strike val="0"/>
        <condense val="0"/>
        <extend val="0"/>
        <outline val="0"/>
        <shadow val="0"/>
        <u val="none"/>
        <vertAlign val="baseline"/>
        <sz val="11"/>
        <color auto="1"/>
        <name val="Calibri"/>
        <family val="2"/>
        <scheme val="minor"/>
      </font>
      <numFmt numFmtId="164" formatCode="&quot;$&quot;#,##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auto="1"/>
        <name val="Calibri"/>
        <family val="2"/>
        <scheme val="minor"/>
      </font>
      <numFmt numFmtId="164" formatCode="&quot;$&quot;#,##0"/>
      <fill>
        <patternFill patternType="none">
          <fgColor indexed="64"/>
          <bgColor indexed="65"/>
        </patternFill>
      </fill>
      <alignment horizontal="center" vertical="bottom" textRotation="0" wrapText="0" indent="0" justifyLastLine="0" shrinkToFit="0" readingOrder="0"/>
      <border diagonalUp="0" diagonalDown="0" outline="0">
        <left style="thin">
          <color indexed="64"/>
        </left>
        <right style="thin">
          <color indexed="64"/>
        </right>
        <top/>
        <bottom/>
      </border>
    </dxf>
    <dxf>
      <font>
        <b val="0"/>
        <i val="0"/>
        <strike val="0"/>
        <condense val="0"/>
        <extend val="0"/>
        <outline val="0"/>
        <shadow val="0"/>
        <u val="none"/>
        <vertAlign val="baseline"/>
        <sz val="11"/>
        <color auto="1"/>
        <name val="Calibri"/>
        <family val="2"/>
        <scheme val="minor"/>
      </font>
      <numFmt numFmtId="164" formatCode="&quot;$&quot;#,##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auto="1"/>
        <name val="Calibri"/>
        <family val="2"/>
        <scheme val="minor"/>
      </font>
      <numFmt numFmtId="164" formatCode="&quot;$&quot;#,##0"/>
      <fill>
        <patternFill patternType="none">
          <fgColor indexed="64"/>
          <bgColor indexed="65"/>
        </patternFill>
      </fill>
      <alignment horizontal="center" vertical="bottom" textRotation="0" wrapText="0" indent="0" justifyLastLine="0" shrinkToFit="0" readingOrder="0"/>
      <border diagonalUp="0" diagonalDown="0" outline="0">
        <left style="thin">
          <color indexed="64"/>
        </left>
        <right style="thin">
          <color indexed="64"/>
        </right>
        <top/>
        <bottom/>
      </border>
    </dxf>
    <dxf>
      <font>
        <b val="0"/>
        <i val="0"/>
        <strike val="0"/>
        <condense val="0"/>
        <extend val="0"/>
        <outline val="0"/>
        <shadow val="0"/>
        <u val="none"/>
        <vertAlign val="baseline"/>
        <sz val="11"/>
        <color auto="1"/>
        <name val="Calibri"/>
        <family val="2"/>
        <scheme val="minor"/>
      </font>
      <numFmt numFmtId="164" formatCode="&quot;$&quot;#,##0"/>
      <fill>
        <patternFill patternType="solid">
          <fgColor indexed="64"/>
          <bgColor theme="3" tint="0.79998168889431442"/>
        </patternFill>
      </fill>
      <alignment horizontal="center"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auto="1"/>
        <name val="Calibri"/>
        <family val="2"/>
        <scheme val="minor"/>
      </font>
      <numFmt numFmtId="164" formatCode="&quot;$&quot;#,##0"/>
      <fill>
        <patternFill patternType="none">
          <fgColor indexed="64"/>
          <bgColor indexed="65"/>
        </patternFill>
      </fill>
      <alignment horizontal="center" vertical="bottom" textRotation="0" wrapText="0" indent="0" justifyLastLine="0" shrinkToFit="0" readingOrder="0"/>
      <border diagonalUp="0" diagonalDown="0" outline="0">
        <left style="thin">
          <color indexed="64"/>
        </left>
        <right style="thin">
          <color indexed="64"/>
        </right>
        <top/>
        <bottom/>
      </border>
    </dxf>
    <dxf>
      <font>
        <b val="0"/>
        <i val="0"/>
        <strike val="0"/>
        <condense val="0"/>
        <extend val="0"/>
        <outline val="0"/>
        <shadow val="0"/>
        <u val="none"/>
        <vertAlign val="baseline"/>
        <sz val="11"/>
        <color auto="1"/>
        <name val="Calibri"/>
        <family val="2"/>
        <scheme val="minor"/>
      </font>
      <numFmt numFmtId="164" formatCode="&quot;$&quot;#,##0"/>
      <alignment horizontal="center"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auto="1"/>
        <name val="Calibri"/>
        <family val="2"/>
        <scheme val="minor"/>
      </font>
      <numFmt numFmtId="164" formatCode="&quot;$&quot;#,##0"/>
      <fill>
        <patternFill patternType="none">
          <fgColor indexed="64"/>
          <bgColor indexed="65"/>
        </patternFill>
      </fill>
      <alignment horizontal="center" vertical="bottom" textRotation="0" wrapText="0" indent="0" justifyLastLine="0" shrinkToFit="0" readingOrder="0"/>
      <border diagonalUp="0" diagonalDown="0" outline="0">
        <left style="thin">
          <color indexed="64"/>
        </left>
        <right style="thin">
          <color indexed="64"/>
        </right>
        <top/>
        <bottom/>
      </border>
    </dxf>
    <dxf>
      <font>
        <b val="0"/>
        <i val="0"/>
        <strike val="0"/>
        <condense val="0"/>
        <extend val="0"/>
        <outline val="0"/>
        <shadow val="0"/>
        <u val="none"/>
        <vertAlign val="baseline"/>
        <sz val="11"/>
        <color auto="1"/>
        <name val="Calibri"/>
        <family val="2"/>
        <scheme val="minor"/>
      </font>
      <numFmt numFmtId="164" formatCode="&quot;$&quot;#,##0"/>
      <alignment horizontal="center" vertical="bottom" textRotation="0" wrapText="0" indent="0" justifyLastLine="0" shrinkToFit="0" readingOrder="0"/>
      <border diagonalUp="0" diagonalDown="0" outline="0">
        <left style="thin">
          <color indexed="64"/>
        </left>
        <right style="thin">
          <color indexed="64"/>
        </right>
        <top/>
        <bottom style="thin">
          <color indexed="64"/>
        </bottom>
      </border>
    </dxf>
    <dxf>
      <font>
        <b val="0"/>
        <i val="0"/>
        <strike val="0"/>
        <condense val="0"/>
        <extend val="0"/>
        <outline val="0"/>
        <shadow val="0"/>
        <u val="none"/>
        <vertAlign val="baseline"/>
        <sz val="11"/>
        <color auto="1"/>
        <name val="Calibri"/>
        <family val="2"/>
        <scheme val="minor"/>
      </font>
      <numFmt numFmtId="164" formatCode="&quot;$&quot;#,##0"/>
      <fill>
        <patternFill patternType="none">
          <fgColor indexed="64"/>
          <bgColor indexed="65"/>
        </patternFill>
      </fill>
      <alignment horizontal="center" vertical="bottom" textRotation="0" wrapText="0" indent="0" justifyLastLine="0" shrinkToFit="0" readingOrder="0"/>
      <border diagonalUp="0" diagonalDown="0" outline="0">
        <left style="thin">
          <color indexed="64"/>
        </left>
        <right style="thin">
          <color indexed="64"/>
        </right>
        <top/>
        <bottom/>
      </border>
    </dxf>
    <dxf>
      <font>
        <b val="0"/>
        <i val="0"/>
        <strike val="0"/>
        <condense val="0"/>
        <extend val="0"/>
        <outline val="0"/>
        <shadow val="0"/>
        <u val="none"/>
        <vertAlign val="baseline"/>
        <sz val="11"/>
        <color auto="1"/>
        <name val="Calibri"/>
        <family val="2"/>
        <scheme val="minor"/>
      </font>
      <numFmt numFmtId="164" formatCode="&quot;$&quot;#,##0"/>
      <alignment horizontal="center" vertical="bottom" textRotation="0" wrapText="0" indent="0" justifyLastLine="0" shrinkToFit="0" readingOrder="0"/>
      <border diagonalUp="0" diagonalDown="0" outline="0">
        <left style="thin">
          <color indexed="64"/>
        </left>
        <right style="thin">
          <color indexed="64"/>
        </right>
        <top/>
        <bottom style="thin">
          <color indexed="64"/>
        </bottom>
      </border>
    </dxf>
    <dxf>
      <font>
        <b val="0"/>
        <i val="0"/>
        <strike val="0"/>
        <condense val="0"/>
        <extend val="0"/>
        <outline val="0"/>
        <shadow val="0"/>
        <u val="none"/>
        <vertAlign val="baseline"/>
        <sz val="11"/>
        <color auto="1"/>
        <name val="Calibri"/>
        <family val="2"/>
        <scheme val="minor"/>
      </font>
      <numFmt numFmtId="164" formatCode="&quot;$&quot;#,##0"/>
      <fill>
        <patternFill patternType="none">
          <fgColor indexed="64"/>
          <bgColor indexed="65"/>
        </patternFill>
      </fill>
      <alignment horizontal="center" vertical="bottom" textRotation="0" wrapText="0" indent="0" justifyLastLine="0" shrinkToFit="0" readingOrder="0"/>
      <border diagonalUp="0" diagonalDown="0" outline="0">
        <left style="thin">
          <color indexed="64"/>
        </left>
        <right style="thin">
          <color indexed="64"/>
        </right>
        <top/>
        <bottom/>
      </border>
    </dxf>
    <dxf>
      <font>
        <b val="0"/>
        <i val="0"/>
        <strike val="0"/>
        <condense val="0"/>
        <extend val="0"/>
        <outline val="0"/>
        <shadow val="0"/>
        <u val="none"/>
        <vertAlign val="baseline"/>
        <sz val="11"/>
        <color auto="1"/>
        <name val="Calibri"/>
        <family val="2"/>
        <scheme val="minor"/>
      </font>
      <numFmt numFmtId="164" formatCode="&quot;$&quot;#,##0"/>
      <alignment horizontal="center" vertical="center" textRotation="0" wrapText="0" indent="0" justifyLastLine="0" shrinkToFit="0" readingOrder="0"/>
      <border diagonalUp="0" diagonalDown="0" outline="0">
        <left style="thin">
          <color indexed="64"/>
        </left>
        <right style="thin">
          <color indexed="64"/>
        </right>
        <top/>
        <bottom style="thin">
          <color indexed="64"/>
        </bottom>
      </border>
    </dxf>
    <dxf>
      <font>
        <b val="0"/>
        <i val="0"/>
        <strike val="0"/>
        <condense val="0"/>
        <extend val="0"/>
        <outline val="0"/>
        <shadow val="0"/>
        <u val="none"/>
        <vertAlign val="baseline"/>
        <sz val="11"/>
        <color auto="1"/>
        <name val="Calibri"/>
        <family val="2"/>
        <scheme val="minor"/>
      </font>
      <numFmt numFmtId="164" formatCode="&quot;$&quot;#,##0"/>
      <fill>
        <patternFill patternType="none">
          <fgColor indexed="64"/>
          <bgColor indexed="65"/>
        </patternFill>
      </fill>
      <alignment horizontal="center" vertical="bottom" textRotation="0" wrapText="0" indent="0" justifyLastLine="0" shrinkToFit="0" readingOrder="0"/>
      <border diagonalUp="0" diagonalDown="0" outline="0">
        <left style="thin">
          <color indexed="64"/>
        </left>
        <right style="thin">
          <color indexed="64"/>
        </right>
        <top/>
        <bottom/>
      </border>
    </dxf>
    <dxf>
      <font>
        <strike val="0"/>
        <outline val="0"/>
        <shadow val="0"/>
        <u val="none"/>
        <vertAlign val="baseline"/>
        <color auto="1"/>
      </font>
    </dxf>
    <dxf>
      <font>
        <b val="0"/>
        <i val="0"/>
        <strike val="0"/>
        <condense val="0"/>
        <extend val="0"/>
        <outline val="0"/>
        <shadow val="0"/>
        <u val="none"/>
        <vertAlign val="baseline"/>
        <sz val="11"/>
        <color auto="1"/>
        <name val="Calibri"/>
        <family val="2"/>
        <scheme val="minor"/>
      </font>
      <numFmt numFmtId="164" formatCode="&quot;$&quot;#,##0"/>
      <fill>
        <patternFill patternType="none">
          <fgColor indexed="64"/>
          <bgColor indexed="65"/>
        </patternFill>
      </fill>
      <alignment horizontal="center" vertical="bottom" textRotation="0" wrapText="0" indent="0" justifyLastLine="0" shrinkToFit="0" readingOrder="0"/>
      <border diagonalUp="0" diagonalDown="0" outline="0">
        <left style="thin">
          <color indexed="64"/>
        </left>
        <right style="thin">
          <color indexed="64"/>
        </right>
        <top/>
        <bottom/>
      </border>
    </dxf>
    <dxf>
      <font>
        <b val="0"/>
        <i val="0"/>
        <strike val="0"/>
        <condense val="0"/>
        <extend val="0"/>
        <outline val="0"/>
        <shadow val="0"/>
        <u val="none"/>
        <vertAlign val="baseline"/>
        <sz val="11"/>
        <color auto="1"/>
        <name val="Calibri"/>
        <family val="2"/>
        <scheme val="minor"/>
      </font>
      <numFmt numFmtId="10" formatCode="&quot;$&quot;#,##0_);[Red]\(&quot;$&quot;#,##0\)"/>
      <alignment horizontal="right"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auto="1"/>
        <name val="Calibri"/>
        <family val="2"/>
        <scheme val="minor"/>
      </font>
      <numFmt numFmtId="164" formatCode="&quot;$&quot;#,##0"/>
      <fill>
        <patternFill patternType="none">
          <fgColor indexed="64"/>
          <bgColor indexed="65"/>
        </patternFill>
      </fill>
      <alignment horizontal="center" vertical="bottom" textRotation="0" wrapText="0" indent="0" justifyLastLine="0" shrinkToFit="0" readingOrder="0"/>
      <border diagonalUp="0" diagonalDown="0" outline="0">
        <left style="thin">
          <color indexed="64"/>
        </left>
        <right style="thin">
          <color indexed="64"/>
        </right>
        <top/>
        <bottom/>
      </border>
    </dxf>
    <dxf>
      <font>
        <b val="0"/>
        <i val="0"/>
        <strike val="0"/>
        <condense val="0"/>
        <extend val="0"/>
        <outline val="0"/>
        <shadow val="0"/>
        <u val="none"/>
        <vertAlign val="baseline"/>
        <sz val="11"/>
        <color auto="1"/>
        <name val="Calibri"/>
        <family val="2"/>
        <scheme val="minor"/>
      </font>
      <numFmt numFmtId="164" formatCode="&quot;$&quot;#,##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auto="1"/>
        <name val="Calibri"/>
        <family val="2"/>
        <scheme val="minor"/>
      </font>
      <numFmt numFmtId="164" formatCode="&quot;$&quot;#,##0"/>
      <fill>
        <patternFill patternType="none">
          <fgColor indexed="64"/>
          <bgColor indexed="65"/>
        </patternFill>
      </fill>
      <alignment horizontal="center" vertical="bottom" textRotation="0" wrapText="0" indent="0" justifyLastLine="0" shrinkToFit="0" readingOrder="0"/>
      <border diagonalUp="0" diagonalDown="0" outline="0">
        <left style="thin">
          <color indexed="64"/>
        </left>
        <right style="thin">
          <color indexed="64"/>
        </right>
        <top/>
        <bottom/>
      </border>
    </dxf>
    <dxf>
      <font>
        <b val="0"/>
        <i val="0"/>
        <strike val="0"/>
        <condense val="0"/>
        <extend val="0"/>
        <outline val="0"/>
        <shadow val="0"/>
        <u val="none"/>
        <vertAlign val="baseline"/>
        <sz val="11"/>
        <color auto="1"/>
        <name val="Calibri"/>
        <family val="2"/>
        <scheme val="minor"/>
      </font>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auto="1"/>
        <name val="Calibri"/>
        <family val="2"/>
        <scheme val="minor"/>
      </font>
      <numFmt numFmtId="164" formatCode="&quot;$&quot;#,##0"/>
      <fill>
        <patternFill patternType="none">
          <fgColor indexed="64"/>
          <bgColor indexed="65"/>
        </patternFill>
      </fill>
      <alignment horizontal="center" vertical="bottom" textRotation="0" wrapText="0" indent="0" justifyLastLine="0" shrinkToFit="0" readingOrder="0"/>
      <border diagonalUp="0" diagonalDown="0" outline="0">
        <left style="thin">
          <color indexed="64"/>
        </left>
        <right style="thin">
          <color indexed="64"/>
        </right>
        <top/>
        <bottom/>
      </border>
    </dxf>
    <dxf>
      <font>
        <b val="0"/>
        <i val="0"/>
        <strike val="0"/>
        <condense val="0"/>
        <extend val="0"/>
        <outline val="0"/>
        <shadow val="0"/>
        <u val="none"/>
        <vertAlign val="baseline"/>
        <sz val="11"/>
        <color auto="1"/>
        <name val="Calibri"/>
        <family val="2"/>
        <scheme val="minor"/>
      </font>
      <numFmt numFmtId="164" formatCode="&quot;$&quot;#,##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auto="1"/>
        <name val="Calibri"/>
        <family val="2"/>
        <scheme val="minor"/>
      </font>
      <numFmt numFmtId="164" formatCode="&quot;$&quot;#,##0"/>
      <fill>
        <patternFill patternType="none">
          <fgColor indexed="64"/>
          <bgColor indexed="65"/>
        </patternFill>
      </fill>
      <alignment horizontal="center" vertical="bottom" textRotation="0" wrapText="0" indent="0" justifyLastLine="0" shrinkToFit="0" readingOrder="0"/>
      <border diagonalUp="0" diagonalDown="0" outline="0">
        <left style="thin">
          <color indexed="64"/>
        </left>
        <right style="thin">
          <color indexed="64"/>
        </right>
        <top/>
        <bottom/>
      </border>
    </dxf>
    <dxf>
      <font>
        <b val="0"/>
        <i val="0"/>
        <strike val="0"/>
        <condense val="0"/>
        <extend val="0"/>
        <outline val="0"/>
        <shadow val="0"/>
        <u val="none"/>
        <vertAlign val="baseline"/>
        <sz val="11"/>
        <color auto="1"/>
        <name val="Calibri"/>
        <family val="2"/>
        <scheme val="minor"/>
      </font>
      <numFmt numFmtId="164" formatCode="&quot;$&quot;#,##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auto="1"/>
        <name val="Calibri"/>
        <family val="2"/>
        <scheme val="minor"/>
      </font>
      <numFmt numFmtId="164" formatCode="&quot;$&quot;#,##0"/>
      <fill>
        <patternFill patternType="none">
          <fgColor indexed="64"/>
          <bgColor indexed="65"/>
        </patternFill>
      </fill>
      <alignment horizontal="center" vertical="bottom" textRotation="0" wrapText="0" indent="0" justifyLastLine="0" shrinkToFit="0" readingOrder="0"/>
      <border diagonalUp="0" diagonalDown="0" outline="0">
        <left style="thin">
          <color indexed="64"/>
        </left>
        <right style="thin">
          <color indexed="64"/>
        </right>
        <top/>
        <bottom/>
      </border>
    </dxf>
    <dxf>
      <font>
        <b val="0"/>
        <i val="0"/>
        <strike val="0"/>
        <condense val="0"/>
        <extend val="0"/>
        <outline val="0"/>
        <shadow val="0"/>
        <u val="none"/>
        <vertAlign val="baseline"/>
        <sz val="11"/>
        <color auto="1"/>
        <name val="Calibri"/>
        <family val="2"/>
        <scheme val="minor"/>
      </font>
      <numFmt numFmtId="164" formatCode="&quot;$&quot;#,##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auto="1"/>
        <name val="Calibri"/>
        <family val="2"/>
        <scheme val="minor"/>
      </font>
      <numFmt numFmtId="164" formatCode="&quot;$&quot;#,##0"/>
      <fill>
        <patternFill patternType="none">
          <fgColor indexed="64"/>
          <bgColor indexed="65"/>
        </patternFill>
      </fill>
      <alignment horizontal="center" vertical="bottom" textRotation="0" wrapText="0" indent="0" justifyLastLine="0" shrinkToFit="0" readingOrder="0"/>
      <border diagonalUp="0" diagonalDown="0" outline="0">
        <left style="thin">
          <color indexed="64"/>
        </left>
        <right style="thin">
          <color indexed="64"/>
        </right>
        <top/>
        <bottom/>
      </border>
    </dxf>
    <dxf>
      <font>
        <b val="0"/>
        <i val="0"/>
        <strike val="0"/>
        <condense val="0"/>
        <extend val="0"/>
        <outline val="0"/>
        <shadow val="0"/>
        <u val="none"/>
        <vertAlign val="baseline"/>
        <sz val="11"/>
        <color auto="1"/>
        <name val="Calibri"/>
        <family val="2"/>
        <scheme val="minor"/>
      </font>
      <numFmt numFmtId="164" formatCode="&quot;$&quot;#,##0"/>
      <alignment horizontal="right"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auto="1"/>
        <name val="Calibri"/>
        <family val="2"/>
        <scheme val="minor"/>
      </font>
      <numFmt numFmtId="164" formatCode="&quot;$&quot;#,##0"/>
      <fill>
        <patternFill patternType="none">
          <fgColor indexed="64"/>
          <bgColor indexed="65"/>
        </patternFill>
      </fill>
      <alignment horizontal="center" vertical="bottom" textRotation="0" wrapText="0" indent="0" justifyLastLine="0" shrinkToFit="0" readingOrder="0"/>
      <border diagonalUp="0" diagonalDown="0" outline="0">
        <left style="thin">
          <color indexed="64"/>
        </left>
        <right style="thin">
          <color indexed="64"/>
        </right>
        <top/>
        <bottom/>
      </border>
    </dxf>
    <dxf>
      <font>
        <b val="0"/>
        <i val="0"/>
        <strike val="0"/>
        <condense val="0"/>
        <extend val="0"/>
        <outline val="0"/>
        <shadow val="0"/>
        <u val="none"/>
        <vertAlign val="baseline"/>
        <sz val="11"/>
        <color auto="1"/>
        <name val="Calibri"/>
        <family val="2"/>
        <scheme val="minor"/>
      </font>
      <numFmt numFmtId="164" formatCode="&quot;$&quot;#,##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auto="1"/>
        <name val="Calibri"/>
        <family val="2"/>
        <scheme val="minor"/>
      </font>
      <numFmt numFmtId="164" formatCode="&quot;$&quot;#,##0"/>
      <fill>
        <patternFill patternType="none">
          <fgColor indexed="64"/>
          <bgColor indexed="65"/>
        </patternFill>
      </fill>
      <alignment horizontal="center" vertical="bottom" textRotation="0" wrapText="0" indent="0" justifyLastLine="0" shrinkToFit="0" readingOrder="0"/>
      <border diagonalUp="0" diagonalDown="0" outline="0">
        <left style="thin">
          <color indexed="64"/>
        </left>
        <right style="thin">
          <color indexed="64"/>
        </right>
        <top/>
        <bottom/>
      </border>
    </dxf>
    <dxf>
      <font>
        <b val="0"/>
        <i val="0"/>
        <strike val="0"/>
        <condense val="0"/>
        <extend val="0"/>
        <outline val="0"/>
        <shadow val="0"/>
        <u val="none"/>
        <vertAlign val="baseline"/>
        <sz val="11"/>
        <color auto="1"/>
        <name val="Calibri"/>
        <family val="2"/>
        <scheme val="minor"/>
      </font>
      <numFmt numFmtId="164" formatCode="&quot;$&quot;#,##0"/>
      <fill>
        <patternFill patternType="none">
          <fgColor indexed="64"/>
          <bgColor indexed="65"/>
        </patternFill>
      </fill>
      <alignment horizontal="center"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auto="1"/>
        <name val="Calibri"/>
        <family val="2"/>
        <scheme val="minor"/>
      </font>
      <border diagonalUp="0" diagonalDown="0" outline="0">
        <left style="thin">
          <color indexed="64"/>
        </left>
        <right style="thin">
          <color indexed="64"/>
        </right>
        <top/>
        <bottom/>
      </border>
    </dxf>
    <dxf>
      <font>
        <b val="0"/>
        <i val="0"/>
        <strike val="0"/>
        <condense val="0"/>
        <extend val="0"/>
        <outline val="0"/>
        <shadow val="0"/>
        <u val="none"/>
        <vertAlign val="baseline"/>
        <sz val="11"/>
        <color auto="1"/>
        <name val="Calibri"/>
        <family val="2"/>
        <scheme val="minor"/>
      </font>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auto="1"/>
        <name val="Calibri"/>
        <family val="2"/>
        <scheme val="minor"/>
      </font>
      <numFmt numFmtId="0" formatCode="General"/>
      <fill>
        <patternFill patternType="none">
          <fgColor indexed="64"/>
          <bgColor indexed="65"/>
        </patternFill>
      </fill>
      <alignment horizontal="right" vertical="bottom" textRotation="0" wrapText="0" indent="0" justifyLastLine="0" shrinkToFit="0" readingOrder="0"/>
      <border diagonalUp="0" diagonalDown="0" outline="0">
        <left style="thin">
          <color indexed="64"/>
        </left>
        <right style="thin">
          <color indexed="64"/>
        </right>
        <top/>
        <bottom/>
      </border>
      <protection locked="1" hidden="0"/>
    </dxf>
    <dxf>
      <font>
        <b val="0"/>
        <i val="0"/>
        <strike val="0"/>
        <condense val="0"/>
        <extend val="0"/>
        <outline val="0"/>
        <shadow val="0"/>
        <u val="none"/>
        <vertAlign val="baseline"/>
        <sz val="11"/>
        <color auto="1"/>
        <name val="Calibri"/>
        <family val="2"/>
        <scheme val="minor"/>
      </font>
      <numFmt numFmtId="167" formatCode="mm/dd/yy;@"/>
      <alignment horizontal="right"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auto="1"/>
        <name val="Calibri"/>
        <family val="2"/>
        <scheme val="minor"/>
      </font>
      <numFmt numFmtId="0" formatCode="General"/>
      <fill>
        <patternFill patternType="none">
          <fgColor indexed="64"/>
          <bgColor indexed="65"/>
        </patternFill>
      </fill>
      <alignment horizontal="right" vertical="bottom" textRotation="0" wrapText="0" indent="0" justifyLastLine="0" shrinkToFit="0" readingOrder="0"/>
      <border diagonalUp="0" diagonalDown="0" outline="0">
        <left style="thin">
          <color indexed="64"/>
        </left>
        <right style="thin">
          <color indexed="64"/>
        </right>
        <top/>
        <bottom/>
      </border>
      <protection locked="1" hidden="0"/>
    </dxf>
    <dxf>
      <font>
        <b val="0"/>
        <i val="0"/>
        <strike val="0"/>
        <condense val="0"/>
        <extend val="0"/>
        <outline val="0"/>
        <shadow val="0"/>
        <u val="none"/>
        <vertAlign val="baseline"/>
        <sz val="11"/>
        <color auto="1"/>
        <name val="Calibri"/>
        <family val="2"/>
        <scheme val="minor"/>
      </font>
      <alignment horizontal="right"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auto="1"/>
        <name val="Calibri"/>
        <family val="2"/>
        <scheme val="minor"/>
      </font>
      <numFmt numFmtId="0" formatCode="General"/>
      <fill>
        <patternFill patternType="none">
          <fgColor indexed="64"/>
          <bgColor indexed="65"/>
        </patternFill>
      </fill>
      <alignment horizontal="right" vertical="bottom" textRotation="0" wrapText="0" indent="0" justifyLastLine="0" shrinkToFit="0" readingOrder="0"/>
      <border diagonalUp="0" diagonalDown="0" outline="0">
        <left style="thin">
          <color indexed="64"/>
        </left>
        <right style="thin">
          <color indexed="64"/>
        </right>
        <top/>
        <bottom/>
      </border>
      <protection locked="1" hidden="0"/>
    </dxf>
    <dxf>
      <font>
        <b val="0"/>
        <i val="0"/>
        <strike val="0"/>
        <condense val="0"/>
        <extend val="0"/>
        <outline val="0"/>
        <shadow val="0"/>
        <u val="none"/>
        <vertAlign val="baseline"/>
        <sz val="11"/>
        <color auto="1"/>
        <name val="Calibri"/>
        <family val="2"/>
        <scheme val="minor"/>
      </font>
      <alignment horizontal="right"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auto="1"/>
        <name val="Calibri"/>
        <family val="2"/>
        <scheme val="minor"/>
      </font>
      <numFmt numFmtId="0" formatCode="General"/>
      <fill>
        <patternFill patternType="none">
          <fgColor indexed="64"/>
          <bgColor indexed="65"/>
        </patternFill>
      </fill>
      <alignment horizontal="general" vertical="bottom" textRotation="0" wrapText="0" indent="0" justifyLastLine="0" shrinkToFit="0" readingOrder="0"/>
      <border diagonalUp="0" diagonalDown="0" outline="0">
        <left style="thin">
          <color indexed="64"/>
        </left>
        <right style="thin">
          <color indexed="64"/>
        </right>
        <top/>
        <bottom/>
      </border>
      <protection locked="1" hidden="0"/>
    </dxf>
    <dxf>
      <font>
        <b val="0"/>
        <i val="0"/>
        <strike val="0"/>
        <condense val="0"/>
        <extend val="0"/>
        <outline val="0"/>
        <shadow val="0"/>
        <u val="none"/>
        <vertAlign val="baseline"/>
        <sz val="11"/>
        <color auto="1"/>
        <name val="Calibri"/>
        <family val="2"/>
        <scheme val="minor"/>
      </font>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auto="1"/>
        <name val="Calibri"/>
        <family val="2"/>
        <scheme val="minor"/>
      </font>
      <numFmt numFmtId="0" formatCode="General"/>
      <fill>
        <patternFill patternType="none">
          <fgColor indexed="64"/>
          <bgColor indexed="65"/>
        </patternFill>
      </fill>
      <alignment horizontal="right" vertical="bottom" textRotation="0" wrapText="1" indent="0" justifyLastLine="0" shrinkToFit="0" readingOrder="0"/>
      <border diagonalUp="0" diagonalDown="0" outline="0">
        <left style="thin">
          <color indexed="64"/>
        </left>
        <right style="thin">
          <color indexed="64"/>
        </right>
        <top/>
        <bottom/>
      </border>
      <protection locked="1" hidden="0"/>
    </dxf>
    <dxf>
      <font>
        <b val="0"/>
        <i val="0"/>
        <strike val="0"/>
        <condense val="0"/>
        <extend val="0"/>
        <outline val="0"/>
        <shadow val="0"/>
        <u val="none"/>
        <vertAlign val="baseline"/>
        <sz val="11"/>
        <color auto="1"/>
        <name val="Calibri"/>
        <family val="2"/>
        <scheme val="minor"/>
      </font>
      <alignment horizontal="right" vertical="bottom"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auto="1"/>
        <name val="Calibri"/>
        <family val="2"/>
        <scheme val="minor"/>
      </font>
      <numFmt numFmtId="0" formatCode="General"/>
      <fill>
        <patternFill patternType="none">
          <fgColor indexed="64"/>
          <bgColor indexed="65"/>
        </patternFill>
      </fill>
      <alignment horizontal="general" vertical="bottom" textRotation="0" wrapText="1" indent="0" justifyLastLine="0" shrinkToFit="0" readingOrder="0"/>
      <border diagonalUp="0" diagonalDown="0" outline="0">
        <left style="thin">
          <color indexed="64"/>
        </left>
        <right style="thin">
          <color indexed="64"/>
        </right>
        <top/>
        <bottom/>
      </border>
      <protection locked="1" hidden="0"/>
    </dxf>
    <dxf>
      <font>
        <b val="0"/>
        <i val="0"/>
        <strike val="0"/>
        <condense val="0"/>
        <extend val="0"/>
        <outline val="0"/>
        <shadow val="0"/>
        <u val="none"/>
        <vertAlign val="baseline"/>
        <sz val="11"/>
        <color auto="1"/>
        <name val="Calibri"/>
        <family val="2"/>
        <scheme val="minor"/>
      </font>
      <alignment horizontal="general" vertical="bottom"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auto="1"/>
        <name val="Calibri"/>
        <family val="2"/>
        <scheme val="minor"/>
      </font>
      <numFmt numFmtId="0" formatCode="General"/>
      <fill>
        <patternFill patternType="none">
          <fgColor indexed="64"/>
          <bgColor indexed="65"/>
        </patternFill>
      </fill>
      <alignment horizontal="general" vertical="bottom" textRotation="0" wrapText="0" indent="0" justifyLastLine="0" shrinkToFit="0" readingOrder="0"/>
      <border diagonalUp="0" diagonalDown="0" outline="0">
        <left style="thin">
          <color indexed="64"/>
        </left>
        <right style="thin">
          <color indexed="64"/>
        </right>
        <top/>
        <bottom/>
      </border>
      <protection locked="1" hidden="0"/>
    </dxf>
    <dxf>
      <font>
        <b val="0"/>
        <i val="0"/>
        <strike val="0"/>
        <condense val="0"/>
        <extend val="0"/>
        <outline val="0"/>
        <shadow val="0"/>
        <u val="none"/>
        <vertAlign val="baseline"/>
        <sz val="11"/>
        <color auto="1"/>
        <name val="Calibri"/>
        <family val="2"/>
        <scheme val="minor"/>
      </font>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auto="1"/>
        <name val="Calibri"/>
        <family val="2"/>
        <scheme val="minor"/>
      </font>
      <numFmt numFmtId="0" formatCode="General"/>
      <fill>
        <patternFill patternType="none">
          <fgColor indexed="64"/>
          <bgColor indexed="65"/>
        </patternFill>
      </fill>
      <alignment horizontal="general" vertical="bottom" textRotation="0" wrapText="1" indent="0" justifyLastLine="0" shrinkToFit="0" readingOrder="0"/>
      <border diagonalUp="0" diagonalDown="0" outline="0">
        <left style="thin">
          <color indexed="64"/>
        </left>
        <right style="thin">
          <color indexed="64"/>
        </right>
        <top/>
        <bottom/>
      </border>
      <protection locked="1" hidden="0"/>
    </dxf>
    <dxf>
      <font>
        <b val="0"/>
        <i val="0"/>
        <strike val="0"/>
        <condense val="0"/>
        <extend val="0"/>
        <outline val="0"/>
        <shadow val="0"/>
        <u val="none"/>
        <vertAlign val="baseline"/>
        <sz val="11"/>
        <color auto="1"/>
        <name val="Calibri"/>
        <family val="2"/>
        <scheme val="minor"/>
      </font>
      <alignment horizontal="general" vertical="bottom"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color auto="1"/>
      </font>
    </dxf>
    <dxf>
      <font>
        <strike val="0"/>
        <outline val="0"/>
        <shadow val="0"/>
        <u val="none"/>
        <vertAlign val="baseline"/>
        <color auto="1"/>
      </font>
    </dxf>
    <dxf>
      <font>
        <b val="0"/>
        <i val="0"/>
        <strike val="0"/>
        <condense val="0"/>
        <extend val="0"/>
        <outline val="0"/>
        <shadow val="0"/>
        <u val="none"/>
        <vertAlign val="baseline"/>
        <sz val="11"/>
        <color auto="1"/>
        <name val="Calibri"/>
        <family val="2"/>
        <scheme val="minor"/>
      </font>
      <border diagonalUp="0" diagonalDown="0" outline="0">
        <left style="thin">
          <color indexed="64"/>
        </left>
        <right style="thin">
          <color indexed="64"/>
        </right>
        <top/>
        <bottom/>
      </border>
    </dxf>
    <dxf>
      <font>
        <b val="0"/>
        <i val="0"/>
        <strike val="0"/>
        <condense val="0"/>
        <extend val="0"/>
        <outline val="0"/>
        <shadow val="0"/>
        <u val="none"/>
        <vertAlign val="baseline"/>
        <sz val="11"/>
        <color auto="1"/>
        <name val="Calibri"/>
        <family val="2"/>
        <scheme val="minor"/>
      </font>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color auto="1"/>
      </font>
    </dxf>
    <dxf>
      <font>
        <strike val="0"/>
        <outline val="0"/>
        <shadow val="0"/>
        <u val="none"/>
        <vertAlign val="baseline"/>
        <color auto="1"/>
      </font>
    </dxf>
    <dxf>
      <font>
        <strike val="0"/>
        <outline val="0"/>
        <shadow val="0"/>
        <u val="none"/>
        <vertAlign val="baseline"/>
        <color auto="1"/>
      </font>
    </dxf>
    <dxf>
      <font>
        <b val="0"/>
        <i val="0"/>
        <strike val="0"/>
        <condense val="0"/>
        <extend val="0"/>
        <outline val="0"/>
        <shadow val="0"/>
        <u val="none"/>
        <vertAlign val="baseline"/>
        <sz val="11"/>
        <color auto="1"/>
        <name val="Calibri"/>
        <family val="2"/>
        <scheme val="minor"/>
      </font>
      <alignment horizontal="center" vertical="bottom" textRotation="0" wrapText="0" indent="0" justifyLastLine="0" shrinkToFit="0" readingOrder="0"/>
      <border diagonalUp="0" diagonalDown="0" outline="0">
        <left style="thin">
          <color indexed="64"/>
        </left>
        <right style="thin">
          <color indexed="64"/>
        </right>
        <top/>
        <bottom/>
      </border>
    </dxf>
    <dxf>
      <font>
        <b val="0"/>
        <i val="0"/>
        <strike val="0"/>
        <condense val="0"/>
        <extend val="0"/>
        <outline val="0"/>
        <shadow val="0"/>
        <u val="none"/>
        <vertAlign val="baseline"/>
        <sz val="11"/>
        <color auto="1"/>
        <name val="Calibri"/>
        <family val="2"/>
        <scheme val="minor"/>
      </font>
      <alignment horizontal="center"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auto="1"/>
        <name val="Calibri"/>
        <family val="2"/>
        <scheme val="minor"/>
      </font>
      <alignment horizontal="center" vertical="bottom" textRotation="0" wrapText="0" indent="0" justifyLastLine="0" shrinkToFit="0" readingOrder="0"/>
      <border diagonalUp="0" diagonalDown="0" outline="0">
        <left style="thin">
          <color indexed="64"/>
        </left>
        <right style="thin">
          <color indexed="64"/>
        </right>
        <top/>
        <bottom/>
      </border>
    </dxf>
    <dxf>
      <font>
        <b val="0"/>
        <i val="0"/>
        <strike val="0"/>
        <condense val="0"/>
        <extend val="0"/>
        <outline val="0"/>
        <shadow val="0"/>
        <u val="none"/>
        <vertAlign val="baseline"/>
        <sz val="11"/>
        <color auto="1"/>
        <name val="Calibri"/>
        <family val="2"/>
        <scheme val="minor"/>
      </font>
      <alignment horizontal="center"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auto="1"/>
        <name val="Calibri"/>
        <family val="2"/>
        <scheme val="minor"/>
      </font>
      <numFmt numFmtId="164" formatCode="&quot;$&quot;#,##0"/>
      <fill>
        <patternFill patternType="none">
          <fgColor indexed="64"/>
          <bgColor indexed="65"/>
        </patternFill>
      </fill>
      <alignment horizontal="center" vertical="bottom" textRotation="0" wrapText="0" indent="0" justifyLastLine="0" shrinkToFit="0" readingOrder="0"/>
      <border diagonalUp="0" diagonalDown="0" outline="0">
        <left style="thin">
          <color indexed="64"/>
        </left>
        <right style="thin">
          <color indexed="64"/>
        </right>
        <top/>
        <bottom/>
      </border>
    </dxf>
    <dxf>
      <font>
        <b val="0"/>
        <i val="0"/>
        <strike val="0"/>
        <condense val="0"/>
        <extend val="0"/>
        <outline val="0"/>
        <shadow val="0"/>
        <u val="none"/>
        <vertAlign val="baseline"/>
        <sz val="11"/>
        <color auto="1"/>
        <name val="Calibri"/>
        <family val="2"/>
        <scheme val="minor"/>
      </font>
      <numFmt numFmtId="164" formatCode="&quot;$&quot;#,##0"/>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auto="1"/>
        <name val="Calibri"/>
        <family val="2"/>
        <scheme val="minor"/>
      </font>
      <numFmt numFmtId="164" formatCode="&quot;$&quot;#,##0"/>
      <fill>
        <patternFill patternType="none">
          <fgColor indexed="64"/>
          <bgColor indexed="65"/>
        </patternFill>
      </fill>
      <alignment horizontal="center" vertical="bottom" textRotation="0" wrapText="0" indent="0" justifyLastLine="0" shrinkToFit="0" readingOrder="0"/>
      <border diagonalUp="0" diagonalDown="0" outline="0">
        <left style="thin">
          <color indexed="64"/>
        </left>
        <right style="thin">
          <color indexed="64"/>
        </right>
        <top/>
        <bottom/>
      </border>
    </dxf>
    <dxf>
      <font>
        <b val="0"/>
        <i val="0"/>
        <strike val="0"/>
        <condense val="0"/>
        <extend val="0"/>
        <outline val="0"/>
        <shadow val="0"/>
        <u val="none"/>
        <vertAlign val="baseline"/>
        <sz val="11"/>
        <color auto="1"/>
        <name val="Calibri"/>
        <family val="2"/>
        <scheme val="minor"/>
      </font>
      <numFmt numFmtId="164" formatCode="&quot;$&quot;#,##0"/>
      <fill>
        <patternFill patternType="solid">
          <fgColor indexed="64"/>
          <bgColor theme="3" tint="0.79998168889431442"/>
        </patternFill>
      </fill>
      <alignment horizontal="center" vertical="bottom" textRotation="0" wrapText="0" indent="0" justifyLastLine="0" shrinkToFit="0" readingOrder="0"/>
      <border diagonalUp="0" diagonalDown="0" outline="0">
        <left style="thin">
          <color indexed="64"/>
        </left>
        <right style="thin">
          <color indexed="64"/>
        </right>
        <top/>
        <bottom style="thin">
          <color indexed="64"/>
        </bottom>
      </border>
    </dxf>
    <dxf>
      <font>
        <b val="0"/>
        <i val="0"/>
        <strike val="0"/>
        <condense val="0"/>
        <extend val="0"/>
        <outline val="0"/>
        <shadow val="0"/>
        <u val="none"/>
        <vertAlign val="baseline"/>
        <sz val="11"/>
        <color auto="1"/>
        <name val="Calibri"/>
        <family val="2"/>
        <scheme val="minor"/>
      </font>
      <numFmt numFmtId="164" formatCode="&quot;$&quot;#,##0"/>
      <fill>
        <patternFill patternType="none">
          <fgColor indexed="64"/>
          <bgColor indexed="65"/>
        </patternFill>
      </fill>
      <alignment horizontal="center" vertical="bottom" textRotation="0" wrapText="0" indent="0" justifyLastLine="0" shrinkToFit="0" readingOrder="0"/>
      <border diagonalUp="0" diagonalDown="0" outline="0">
        <left style="thin">
          <color indexed="64"/>
        </left>
        <right style="thin">
          <color indexed="64"/>
        </right>
        <top/>
        <bottom/>
      </border>
    </dxf>
    <dxf>
      <font>
        <b val="0"/>
        <i val="0"/>
        <strike val="0"/>
        <condense val="0"/>
        <extend val="0"/>
        <outline val="0"/>
        <shadow val="0"/>
        <u val="none"/>
        <vertAlign val="baseline"/>
        <sz val="11"/>
        <color auto="1"/>
        <name val="Calibri"/>
        <family val="2"/>
        <scheme val="minor"/>
      </font>
      <numFmt numFmtId="164" formatCode="&quot;$&quot;#,##0"/>
      <alignment horizontal="center"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auto="1"/>
        <name val="Calibri"/>
        <family val="2"/>
        <scheme val="minor"/>
      </font>
      <numFmt numFmtId="164" formatCode="&quot;$&quot;#,##0"/>
      <fill>
        <patternFill patternType="none">
          <fgColor indexed="64"/>
          <bgColor indexed="65"/>
        </patternFill>
      </fill>
      <alignment horizontal="center" vertical="bottom" textRotation="0" wrapText="0" indent="0" justifyLastLine="0" shrinkToFit="0" readingOrder="0"/>
      <border diagonalUp="0" diagonalDown="0" outline="0">
        <left style="thin">
          <color indexed="64"/>
        </left>
        <right style="thin">
          <color indexed="64"/>
        </right>
        <top/>
        <bottom/>
      </border>
    </dxf>
    <dxf>
      <font>
        <b val="0"/>
        <i val="0"/>
        <strike val="0"/>
        <condense val="0"/>
        <extend val="0"/>
        <outline val="0"/>
        <shadow val="0"/>
        <u val="none"/>
        <vertAlign val="baseline"/>
        <sz val="11"/>
        <color auto="1"/>
        <name val="Calibri"/>
        <family val="2"/>
        <scheme val="minor"/>
      </font>
      <numFmt numFmtId="164" formatCode="&quot;$&quot;#,##0"/>
      <alignment horizontal="center"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auto="1"/>
        <name val="Calibri"/>
        <family val="2"/>
        <scheme val="minor"/>
      </font>
      <numFmt numFmtId="164" formatCode="&quot;$&quot;#,##0"/>
      <fill>
        <patternFill patternType="none">
          <fgColor indexed="64"/>
          <bgColor indexed="65"/>
        </patternFill>
      </fill>
      <alignment horizontal="center" vertical="bottom" textRotation="0" wrapText="0" indent="0" justifyLastLine="0" shrinkToFit="0" readingOrder="0"/>
      <border diagonalUp="0" diagonalDown="0" outline="0">
        <left style="thin">
          <color indexed="64"/>
        </left>
        <right style="thin">
          <color indexed="64"/>
        </right>
        <top/>
        <bottom/>
      </border>
    </dxf>
    <dxf>
      <font>
        <b val="0"/>
        <i val="0"/>
        <strike val="0"/>
        <condense val="0"/>
        <extend val="0"/>
        <outline val="0"/>
        <shadow val="0"/>
        <u val="none"/>
        <vertAlign val="baseline"/>
        <sz val="11"/>
        <color auto="1"/>
        <name val="Calibri"/>
        <family val="2"/>
        <scheme val="minor"/>
      </font>
      <numFmt numFmtId="164" formatCode="&quot;$&quot;#,##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auto="1"/>
        <name val="Calibri"/>
        <family val="2"/>
        <scheme val="minor"/>
      </font>
      <numFmt numFmtId="164" formatCode="&quot;$&quot;#,##0"/>
      <fill>
        <patternFill patternType="none">
          <fgColor indexed="64"/>
          <bgColor indexed="65"/>
        </patternFill>
      </fill>
      <alignment horizontal="center" vertical="bottom" textRotation="0" wrapText="0" indent="0" justifyLastLine="0" shrinkToFit="0" readingOrder="0"/>
      <border diagonalUp="0" diagonalDown="0" outline="0">
        <left style="thin">
          <color indexed="64"/>
        </left>
        <right style="thin">
          <color indexed="64"/>
        </right>
        <top/>
        <bottom/>
      </border>
    </dxf>
    <dxf>
      <font>
        <b val="0"/>
        <i val="0"/>
        <strike val="0"/>
        <condense val="0"/>
        <extend val="0"/>
        <outline val="0"/>
        <shadow val="0"/>
        <u val="none"/>
        <vertAlign val="baseline"/>
        <sz val="11"/>
        <color auto="1"/>
        <name val="Calibri"/>
        <family val="2"/>
        <scheme val="minor"/>
      </font>
      <numFmt numFmtId="164" formatCode="&quot;$&quot;#,##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auto="1"/>
        <name val="Calibri"/>
        <family val="2"/>
        <scheme val="minor"/>
      </font>
      <numFmt numFmtId="164" formatCode="&quot;$&quot;#,##0"/>
      <fill>
        <patternFill patternType="none">
          <fgColor indexed="64"/>
          <bgColor indexed="65"/>
        </patternFill>
      </fill>
      <alignment horizontal="center" vertical="bottom" textRotation="0" wrapText="0" indent="0" justifyLastLine="0" shrinkToFit="0" readingOrder="0"/>
      <border diagonalUp="0" diagonalDown="0" outline="0">
        <left style="thin">
          <color indexed="64"/>
        </left>
        <right style="thin">
          <color indexed="64"/>
        </right>
        <top/>
        <bottom/>
      </border>
    </dxf>
    <dxf>
      <font>
        <b val="0"/>
        <i val="0"/>
        <strike val="0"/>
        <condense val="0"/>
        <extend val="0"/>
        <outline val="0"/>
        <shadow val="0"/>
        <u val="none"/>
        <vertAlign val="baseline"/>
        <sz val="11"/>
        <color auto="1"/>
        <name val="Calibri"/>
        <family val="2"/>
        <scheme val="minor"/>
      </font>
      <numFmt numFmtId="164" formatCode="&quot;$&quot;#,##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auto="1"/>
        <name val="Calibri"/>
        <family val="2"/>
        <scheme val="minor"/>
      </font>
      <numFmt numFmtId="164" formatCode="&quot;$&quot;#,##0"/>
      <fill>
        <patternFill patternType="none">
          <fgColor indexed="64"/>
          <bgColor indexed="65"/>
        </patternFill>
      </fill>
      <alignment horizontal="center" vertical="bottom" textRotation="0" wrapText="0" indent="0" justifyLastLine="0" shrinkToFit="0" readingOrder="0"/>
      <border diagonalUp="0" diagonalDown="0" outline="0">
        <left style="thin">
          <color indexed="64"/>
        </left>
        <right style="thin">
          <color indexed="64"/>
        </right>
        <top/>
        <bottom/>
      </border>
    </dxf>
    <dxf>
      <font>
        <b val="0"/>
        <i val="0"/>
        <strike val="0"/>
        <condense val="0"/>
        <extend val="0"/>
        <outline val="0"/>
        <shadow val="0"/>
        <u val="none"/>
        <vertAlign val="baseline"/>
        <sz val="11"/>
        <color auto="1"/>
        <name val="Calibri"/>
        <family val="2"/>
        <scheme val="minor"/>
      </font>
      <numFmt numFmtId="164" formatCode="&quot;$&quot;#,##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auto="1"/>
        <name val="Calibri"/>
        <family val="2"/>
        <scheme val="minor"/>
      </font>
      <numFmt numFmtId="164" formatCode="&quot;$&quot;#,##0"/>
      <fill>
        <patternFill patternType="none">
          <fgColor indexed="64"/>
          <bgColor indexed="65"/>
        </patternFill>
      </fill>
      <alignment horizontal="center" vertical="bottom" textRotation="0" wrapText="0" indent="0" justifyLastLine="0" shrinkToFit="0" readingOrder="0"/>
      <border diagonalUp="0" diagonalDown="0" outline="0">
        <left style="thin">
          <color indexed="64"/>
        </left>
        <right style="thin">
          <color indexed="64"/>
        </right>
        <top/>
        <bottom/>
      </border>
    </dxf>
    <dxf>
      <font>
        <b val="0"/>
        <i val="0"/>
        <strike val="0"/>
        <condense val="0"/>
        <extend val="0"/>
        <outline val="0"/>
        <shadow val="0"/>
        <u val="none"/>
        <vertAlign val="baseline"/>
        <sz val="11"/>
        <color auto="1"/>
        <name val="Calibri"/>
        <family val="2"/>
        <scheme val="minor"/>
      </font>
      <numFmt numFmtId="164" formatCode="&quot;$&quot;#,##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auto="1"/>
        <name val="Calibri"/>
        <family val="2"/>
        <scheme val="minor"/>
      </font>
      <numFmt numFmtId="164" formatCode="&quot;$&quot;#,##0"/>
      <fill>
        <patternFill patternType="none">
          <fgColor indexed="64"/>
          <bgColor indexed="65"/>
        </patternFill>
      </fill>
      <alignment horizontal="center" vertical="bottom" textRotation="0" wrapText="0" indent="0" justifyLastLine="0" shrinkToFit="0" readingOrder="0"/>
      <border diagonalUp="0" diagonalDown="0" outline="0">
        <left style="thin">
          <color indexed="64"/>
        </left>
        <right style="thin">
          <color indexed="64"/>
        </right>
        <top/>
        <bottom/>
      </border>
    </dxf>
    <dxf>
      <font>
        <b val="0"/>
        <i val="0"/>
        <strike val="0"/>
        <condense val="0"/>
        <extend val="0"/>
        <outline val="0"/>
        <shadow val="0"/>
        <u val="none"/>
        <vertAlign val="baseline"/>
        <sz val="11"/>
        <color auto="1"/>
        <name val="Calibri"/>
        <family val="2"/>
        <scheme val="minor"/>
      </font>
      <numFmt numFmtId="164" formatCode="&quot;$&quot;#,##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auto="1"/>
        <name val="Calibri"/>
        <family val="2"/>
        <scheme val="minor"/>
      </font>
      <numFmt numFmtId="164" formatCode="&quot;$&quot;#,##0"/>
      <fill>
        <patternFill patternType="none">
          <fgColor indexed="64"/>
          <bgColor indexed="65"/>
        </patternFill>
      </fill>
      <alignment horizontal="center" vertical="bottom" textRotation="0" wrapText="0" indent="0" justifyLastLine="0" shrinkToFit="0" readingOrder="0"/>
      <border diagonalUp="0" diagonalDown="0" outline="0">
        <left style="thin">
          <color indexed="64"/>
        </left>
        <right style="thin">
          <color indexed="64"/>
        </right>
        <top/>
        <bottom/>
      </border>
    </dxf>
    <dxf>
      <font>
        <b val="0"/>
        <i val="0"/>
        <strike val="0"/>
        <condense val="0"/>
        <extend val="0"/>
        <outline val="0"/>
        <shadow val="0"/>
        <u val="none"/>
        <vertAlign val="baseline"/>
        <sz val="11"/>
        <color auto="1"/>
        <name val="Calibri"/>
        <family val="2"/>
        <scheme val="minor"/>
      </font>
      <numFmt numFmtId="164" formatCode="&quot;$&quot;#,##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auto="1"/>
        <name val="Calibri"/>
        <family val="2"/>
        <scheme val="minor"/>
      </font>
      <numFmt numFmtId="164" formatCode="&quot;$&quot;#,##0"/>
      <fill>
        <patternFill patternType="none">
          <fgColor indexed="64"/>
          <bgColor indexed="65"/>
        </patternFill>
      </fill>
      <alignment horizontal="center" vertical="bottom" textRotation="0" wrapText="0" indent="0" justifyLastLine="0" shrinkToFit="0" readingOrder="0"/>
      <border diagonalUp="0" diagonalDown="0" outline="0">
        <left style="thin">
          <color indexed="64"/>
        </left>
        <right style="thin">
          <color indexed="64"/>
        </right>
        <top/>
        <bottom/>
      </border>
    </dxf>
    <dxf>
      <font>
        <b val="0"/>
        <i val="0"/>
        <strike val="0"/>
        <condense val="0"/>
        <extend val="0"/>
        <outline val="0"/>
        <shadow val="0"/>
        <u val="none"/>
        <vertAlign val="baseline"/>
        <sz val="11"/>
        <color auto="1"/>
        <name val="Calibri"/>
        <family val="2"/>
        <scheme val="minor"/>
      </font>
      <numFmt numFmtId="164" formatCode="&quot;$&quot;#,##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auto="1"/>
        <name val="Calibri"/>
        <family val="2"/>
        <scheme val="minor"/>
      </font>
      <numFmt numFmtId="164" formatCode="&quot;$&quot;#,##0"/>
      <fill>
        <patternFill patternType="none">
          <fgColor indexed="64"/>
          <bgColor indexed="65"/>
        </patternFill>
      </fill>
      <alignment horizontal="center" vertical="bottom" textRotation="0" wrapText="0" indent="0" justifyLastLine="0" shrinkToFit="0" readingOrder="0"/>
      <border diagonalUp="0" diagonalDown="0" outline="0">
        <left style="thin">
          <color indexed="64"/>
        </left>
        <right style="thin">
          <color indexed="64"/>
        </right>
        <top/>
        <bottom/>
      </border>
    </dxf>
    <dxf>
      <font>
        <b val="0"/>
        <i val="0"/>
        <strike val="0"/>
        <condense val="0"/>
        <extend val="0"/>
        <outline val="0"/>
        <shadow val="0"/>
        <u val="none"/>
        <vertAlign val="baseline"/>
        <sz val="11"/>
        <color auto="1"/>
        <name val="Calibri"/>
        <family val="2"/>
        <scheme val="minor"/>
      </font>
      <numFmt numFmtId="164" formatCode="&quot;$&quot;#,##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auto="1"/>
        <name val="Calibri"/>
        <family val="2"/>
        <scheme val="minor"/>
      </font>
      <numFmt numFmtId="164" formatCode="&quot;$&quot;#,##0"/>
      <fill>
        <patternFill patternType="none">
          <fgColor indexed="64"/>
          <bgColor indexed="65"/>
        </patternFill>
      </fill>
      <alignment horizontal="center" vertical="bottom" textRotation="0" wrapText="0" indent="0" justifyLastLine="0" shrinkToFit="0" readingOrder="0"/>
      <border diagonalUp="0" diagonalDown="0" outline="0">
        <left style="thin">
          <color indexed="64"/>
        </left>
        <right style="thin">
          <color indexed="64"/>
        </right>
        <top/>
        <bottom/>
      </border>
    </dxf>
    <dxf>
      <font>
        <b val="0"/>
        <i val="0"/>
        <strike val="0"/>
        <condense val="0"/>
        <extend val="0"/>
        <outline val="0"/>
        <shadow val="0"/>
        <u val="none"/>
        <vertAlign val="baseline"/>
        <sz val="11"/>
        <color auto="1"/>
        <name val="Calibri"/>
        <family val="2"/>
        <scheme val="minor"/>
      </font>
      <numFmt numFmtId="164" formatCode="&quot;$&quot;#,##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auto="1"/>
        <name val="Calibri"/>
        <family val="2"/>
        <scheme val="minor"/>
      </font>
      <numFmt numFmtId="164" formatCode="&quot;$&quot;#,##0"/>
      <fill>
        <patternFill patternType="none">
          <fgColor indexed="64"/>
          <bgColor indexed="65"/>
        </patternFill>
      </fill>
      <alignment horizontal="center" vertical="bottom" textRotation="0" wrapText="0" indent="0" justifyLastLine="0" shrinkToFit="0" readingOrder="0"/>
      <border diagonalUp="0" diagonalDown="0" outline="0">
        <left style="thin">
          <color indexed="64"/>
        </left>
        <right style="thin">
          <color indexed="64"/>
        </right>
        <top/>
        <bottom/>
      </border>
    </dxf>
    <dxf>
      <font>
        <b val="0"/>
        <i val="0"/>
        <strike val="0"/>
        <condense val="0"/>
        <extend val="0"/>
        <outline val="0"/>
        <shadow val="0"/>
        <u val="none"/>
        <vertAlign val="baseline"/>
        <sz val="11"/>
        <color auto="1"/>
        <name val="Calibri"/>
        <family val="2"/>
        <scheme val="minor"/>
      </font>
      <numFmt numFmtId="164" formatCode="&quot;$&quot;#,##0"/>
      <alignment horizontal="center" vertical="bottom" textRotation="0" wrapText="0" indent="0" justifyLastLine="0" shrinkToFit="0" readingOrder="0"/>
      <border diagonalUp="0" diagonalDown="0" outline="0">
        <left style="thin">
          <color indexed="64"/>
        </left>
        <right style="thin">
          <color indexed="64"/>
        </right>
        <top/>
        <bottom style="thin">
          <color indexed="64"/>
        </bottom>
      </border>
    </dxf>
    <dxf>
      <font>
        <b val="0"/>
        <i val="0"/>
        <strike val="0"/>
        <condense val="0"/>
        <extend val="0"/>
        <outline val="0"/>
        <shadow val="0"/>
        <u val="none"/>
        <vertAlign val="baseline"/>
        <sz val="11"/>
        <color auto="1"/>
        <name val="Calibri"/>
        <family val="2"/>
        <scheme val="minor"/>
      </font>
      <numFmt numFmtId="164" formatCode="&quot;$&quot;#,##0"/>
      <fill>
        <patternFill patternType="none">
          <fgColor indexed="64"/>
          <bgColor indexed="65"/>
        </patternFill>
      </fill>
      <alignment horizontal="center" vertical="bottom" textRotation="0" wrapText="0" indent="0" justifyLastLine="0" shrinkToFit="0" readingOrder="0"/>
      <border diagonalUp="0" diagonalDown="0" outline="0">
        <left style="thin">
          <color indexed="64"/>
        </left>
        <right style="thin">
          <color indexed="64"/>
        </right>
        <top/>
        <bottom/>
      </border>
    </dxf>
    <dxf>
      <font>
        <b val="0"/>
        <i val="0"/>
        <strike val="0"/>
        <condense val="0"/>
        <extend val="0"/>
        <outline val="0"/>
        <shadow val="0"/>
        <u val="none"/>
        <vertAlign val="baseline"/>
        <sz val="11"/>
        <color auto="1"/>
        <name val="Calibri"/>
        <family val="2"/>
        <scheme val="minor"/>
      </font>
      <numFmt numFmtId="164" formatCode="&quot;$&quot;#,##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auto="1"/>
        <name val="Calibri"/>
        <family val="2"/>
        <scheme val="minor"/>
      </font>
      <numFmt numFmtId="164" formatCode="&quot;$&quot;#,##0"/>
      <fill>
        <patternFill patternType="none">
          <fgColor indexed="64"/>
          <bgColor indexed="65"/>
        </patternFill>
      </fill>
      <alignment horizontal="center" vertical="bottom" textRotation="0" wrapText="0" indent="0" justifyLastLine="0" shrinkToFit="0" readingOrder="0"/>
      <border diagonalUp="0" diagonalDown="0" outline="0">
        <left style="thin">
          <color indexed="64"/>
        </left>
        <right style="thin">
          <color indexed="64"/>
        </right>
        <top/>
        <bottom/>
      </border>
    </dxf>
    <dxf>
      <font>
        <b val="0"/>
        <i val="0"/>
        <strike val="0"/>
        <condense val="0"/>
        <extend val="0"/>
        <outline val="0"/>
        <shadow val="0"/>
        <u val="none"/>
        <vertAlign val="baseline"/>
        <sz val="11"/>
        <color auto="1"/>
        <name val="Calibri"/>
        <family val="2"/>
        <scheme val="minor"/>
      </font>
      <numFmt numFmtId="164" formatCode="&quot;$&quot;#,##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auto="1"/>
        <name val="Calibri"/>
        <family val="2"/>
        <scheme val="minor"/>
      </font>
      <numFmt numFmtId="164" formatCode="&quot;$&quot;#,##0"/>
      <fill>
        <patternFill patternType="none">
          <fgColor indexed="64"/>
          <bgColor indexed="65"/>
        </patternFill>
      </fill>
      <alignment horizontal="center" vertical="bottom" textRotation="0" wrapText="0" indent="0" justifyLastLine="0" shrinkToFit="0" readingOrder="0"/>
      <border diagonalUp="0" diagonalDown="0" outline="0">
        <left style="thin">
          <color indexed="64"/>
        </left>
        <right style="thin">
          <color indexed="64"/>
        </right>
        <top/>
        <bottom/>
      </border>
    </dxf>
    <dxf>
      <font>
        <b val="0"/>
        <i val="0"/>
        <strike val="0"/>
        <condense val="0"/>
        <extend val="0"/>
        <outline val="0"/>
        <shadow val="0"/>
        <u val="none"/>
        <vertAlign val="baseline"/>
        <sz val="11"/>
        <color auto="1"/>
        <name val="Calibri"/>
        <family val="2"/>
        <scheme val="minor"/>
      </font>
      <numFmt numFmtId="164" formatCode="&quot;$&quot;#,##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auto="1"/>
        <name val="Calibri"/>
        <family val="2"/>
        <scheme val="minor"/>
      </font>
      <numFmt numFmtId="164" formatCode="&quot;$&quot;#,##0"/>
      <fill>
        <patternFill patternType="none">
          <fgColor indexed="64"/>
          <bgColor indexed="65"/>
        </patternFill>
      </fill>
      <alignment horizontal="center" vertical="bottom" textRotation="0" wrapText="0" indent="0" justifyLastLine="0" shrinkToFit="0" readingOrder="0"/>
      <border diagonalUp="0" diagonalDown="0" outline="0">
        <left style="thin">
          <color indexed="64"/>
        </left>
        <right style="thin">
          <color indexed="64"/>
        </right>
        <top/>
        <bottom/>
      </border>
    </dxf>
    <dxf>
      <font>
        <b val="0"/>
        <i val="0"/>
        <strike val="0"/>
        <condense val="0"/>
        <extend val="0"/>
        <outline val="0"/>
        <shadow val="0"/>
        <u val="none"/>
        <vertAlign val="baseline"/>
        <sz val="11"/>
        <color auto="1"/>
        <name val="Calibri"/>
        <family val="2"/>
        <scheme val="minor"/>
      </font>
      <numFmt numFmtId="164" formatCode="&quot;$&quot;#,##0"/>
      <fill>
        <patternFill patternType="solid">
          <fgColor indexed="64"/>
          <bgColor theme="3" tint="0.79998168889431442"/>
        </patternFill>
      </fill>
      <alignment horizontal="center"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auto="1"/>
        <name val="Calibri"/>
        <family val="2"/>
        <scheme val="minor"/>
      </font>
      <numFmt numFmtId="164" formatCode="&quot;$&quot;#,##0"/>
      <fill>
        <patternFill patternType="none">
          <fgColor indexed="64"/>
          <bgColor indexed="65"/>
        </patternFill>
      </fill>
      <alignment horizontal="center" vertical="bottom" textRotation="0" wrapText="0" indent="0" justifyLastLine="0" shrinkToFit="0" readingOrder="0"/>
      <border diagonalUp="0" diagonalDown="0" outline="0">
        <left style="thin">
          <color indexed="64"/>
        </left>
        <right style="thin">
          <color indexed="64"/>
        </right>
        <top/>
        <bottom/>
      </border>
    </dxf>
    <dxf>
      <font>
        <b val="0"/>
        <i val="0"/>
        <strike val="0"/>
        <condense val="0"/>
        <extend val="0"/>
        <outline val="0"/>
        <shadow val="0"/>
        <u val="none"/>
        <vertAlign val="baseline"/>
        <sz val="11"/>
        <color auto="1"/>
        <name val="Calibri"/>
        <family val="2"/>
        <scheme val="minor"/>
      </font>
      <numFmt numFmtId="164" formatCode="&quot;$&quot;#,##0"/>
      <alignment horizontal="center"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auto="1"/>
        <name val="Calibri"/>
        <family val="2"/>
        <scheme val="minor"/>
      </font>
      <numFmt numFmtId="164" formatCode="&quot;$&quot;#,##0"/>
      <fill>
        <patternFill patternType="none">
          <fgColor indexed="64"/>
          <bgColor indexed="65"/>
        </patternFill>
      </fill>
      <alignment horizontal="center" vertical="bottom" textRotation="0" wrapText="0" indent="0" justifyLastLine="0" shrinkToFit="0" readingOrder="0"/>
      <border diagonalUp="0" diagonalDown="0" outline="0">
        <left style="thin">
          <color indexed="64"/>
        </left>
        <right style="thin">
          <color indexed="64"/>
        </right>
        <top/>
        <bottom/>
      </border>
    </dxf>
    <dxf>
      <font>
        <b val="0"/>
        <i val="0"/>
        <strike val="0"/>
        <condense val="0"/>
        <extend val="0"/>
        <outline val="0"/>
        <shadow val="0"/>
        <u val="none"/>
        <vertAlign val="baseline"/>
        <sz val="11"/>
        <color auto="1"/>
        <name val="Calibri"/>
        <family val="2"/>
        <scheme val="minor"/>
      </font>
      <numFmt numFmtId="164" formatCode="&quot;$&quot;#,##0"/>
      <alignment horizontal="center" vertical="bottom" textRotation="0" wrapText="0" indent="0" justifyLastLine="0" shrinkToFit="0" readingOrder="0"/>
      <border diagonalUp="0" diagonalDown="0" outline="0">
        <left style="thin">
          <color indexed="64"/>
        </left>
        <right style="thin">
          <color indexed="64"/>
        </right>
        <top/>
        <bottom style="thin">
          <color indexed="64"/>
        </bottom>
      </border>
    </dxf>
    <dxf>
      <font>
        <b val="0"/>
        <i val="0"/>
        <strike val="0"/>
        <condense val="0"/>
        <extend val="0"/>
        <outline val="0"/>
        <shadow val="0"/>
        <u val="none"/>
        <vertAlign val="baseline"/>
        <sz val="11"/>
        <color auto="1"/>
        <name val="Calibri"/>
        <family val="2"/>
        <scheme val="minor"/>
      </font>
      <numFmt numFmtId="164" formatCode="&quot;$&quot;#,##0"/>
      <fill>
        <patternFill patternType="none">
          <fgColor indexed="64"/>
          <bgColor indexed="65"/>
        </patternFill>
      </fill>
      <alignment horizontal="center" vertical="bottom" textRotation="0" wrapText="0" indent="0" justifyLastLine="0" shrinkToFit="0" readingOrder="0"/>
      <border diagonalUp="0" diagonalDown="0" outline="0">
        <left style="thin">
          <color indexed="64"/>
        </left>
        <right style="thin">
          <color indexed="64"/>
        </right>
        <top/>
        <bottom/>
      </border>
    </dxf>
    <dxf>
      <font>
        <b val="0"/>
        <i val="0"/>
        <strike val="0"/>
        <condense val="0"/>
        <extend val="0"/>
        <outline val="0"/>
        <shadow val="0"/>
        <u val="none"/>
        <vertAlign val="baseline"/>
        <sz val="11"/>
        <color auto="1"/>
        <name val="Calibri"/>
        <family val="2"/>
        <scheme val="minor"/>
      </font>
      <numFmt numFmtId="164" formatCode="&quot;$&quot;#,##0"/>
      <alignment horizontal="center" vertical="bottom" textRotation="0" wrapText="0" indent="0" justifyLastLine="0" shrinkToFit="0" readingOrder="0"/>
      <border diagonalUp="0" diagonalDown="0" outline="0">
        <left style="thin">
          <color indexed="64"/>
        </left>
        <right style="thin">
          <color indexed="64"/>
        </right>
        <top/>
        <bottom style="thin">
          <color indexed="64"/>
        </bottom>
      </border>
    </dxf>
    <dxf>
      <font>
        <b val="0"/>
        <i val="0"/>
        <strike val="0"/>
        <condense val="0"/>
        <extend val="0"/>
        <outline val="0"/>
        <shadow val="0"/>
        <u val="none"/>
        <vertAlign val="baseline"/>
        <sz val="11"/>
        <color auto="1"/>
        <name val="Calibri"/>
        <family val="2"/>
        <scheme val="minor"/>
      </font>
      <numFmt numFmtId="164" formatCode="&quot;$&quot;#,##0"/>
      <fill>
        <patternFill patternType="none">
          <fgColor indexed="64"/>
          <bgColor indexed="65"/>
        </patternFill>
      </fill>
      <alignment horizontal="center" vertical="bottom" textRotation="0" wrapText="0" indent="0" justifyLastLine="0" shrinkToFit="0" readingOrder="0"/>
      <border diagonalUp="0" diagonalDown="0" outline="0">
        <left style="thin">
          <color indexed="64"/>
        </left>
        <right style="thin">
          <color indexed="64"/>
        </right>
        <top/>
        <bottom/>
      </border>
    </dxf>
    <dxf>
      <font>
        <b val="0"/>
        <i val="0"/>
        <strike val="0"/>
        <condense val="0"/>
        <extend val="0"/>
        <outline val="0"/>
        <shadow val="0"/>
        <u val="none"/>
        <vertAlign val="baseline"/>
        <sz val="11"/>
        <color auto="1"/>
        <name val="Calibri"/>
        <family val="2"/>
        <scheme val="minor"/>
      </font>
      <numFmt numFmtId="164" formatCode="&quot;$&quot;#,##0"/>
      <alignment horizontal="center" vertical="center" textRotation="0" wrapText="0" indent="0" justifyLastLine="0" shrinkToFit="0" readingOrder="0"/>
      <border diagonalUp="0" diagonalDown="0" outline="0">
        <left style="thin">
          <color indexed="64"/>
        </left>
        <right style="thin">
          <color indexed="64"/>
        </right>
        <top/>
        <bottom style="thin">
          <color indexed="64"/>
        </bottom>
      </border>
    </dxf>
    <dxf>
      <font>
        <b val="0"/>
        <i val="0"/>
        <strike val="0"/>
        <condense val="0"/>
        <extend val="0"/>
        <outline val="0"/>
        <shadow val="0"/>
        <u val="none"/>
        <vertAlign val="baseline"/>
        <sz val="11"/>
        <color auto="1"/>
        <name val="Calibri"/>
        <family val="2"/>
        <scheme val="minor"/>
      </font>
      <numFmt numFmtId="164" formatCode="&quot;$&quot;#,##0"/>
      <fill>
        <patternFill patternType="none">
          <fgColor indexed="64"/>
          <bgColor indexed="65"/>
        </patternFill>
      </fill>
      <alignment horizontal="center" vertical="bottom" textRotation="0" wrapText="0" indent="0" justifyLastLine="0" shrinkToFit="0" readingOrder="0"/>
      <border diagonalUp="0" diagonalDown="0" outline="0">
        <left style="thin">
          <color indexed="64"/>
        </left>
        <right style="thin">
          <color indexed="64"/>
        </right>
        <top/>
        <bottom/>
      </border>
    </dxf>
    <dxf>
      <font>
        <b val="0"/>
        <i val="0"/>
        <strike val="0"/>
        <condense val="0"/>
        <extend val="0"/>
        <outline val="0"/>
        <shadow val="0"/>
        <u val="none"/>
        <vertAlign val="baseline"/>
        <sz val="11"/>
        <color auto="1"/>
        <name val="Calibri"/>
        <family val="2"/>
        <scheme val="minor"/>
      </font>
      <numFmt numFmtId="164" formatCode="&quot;$&quot;#,##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auto="1"/>
        <name val="Calibri"/>
        <family val="2"/>
        <scheme val="minor"/>
      </font>
      <numFmt numFmtId="164" formatCode="&quot;$&quot;#,##0"/>
      <fill>
        <patternFill patternType="none">
          <fgColor indexed="64"/>
          <bgColor indexed="65"/>
        </patternFill>
      </fill>
      <alignment horizontal="center" vertical="bottom" textRotation="0" wrapText="0" indent="0" justifyLastLine="0" shrinkToFit="0" readingOrder="0"/>
      <border diagonalUp="0" diagonalDown="0" outline="0">
        <left style="thin">
          <color indexed="64"/>
        </left>
        <right style="thin">
          <color indexed="64"/>
        </right>
        <top/>
        <bottom/>
      </border>
    </dxf>
    <dxf>
      <font>
        <b val="0"/>
        <i val="0"/>
        <strike val="0"/>
        <condense val="0"/>
        <extend val="0"/>
        <outline val="0"/>
        <shadow val="0"/>
        <u val="none"/>
        <vertAlign val="baseline"/>
        <sz val="11"/>
        <color auto="1"/>
        <name val="Calibri"/>
        <family val="2"/>
        <scheme val="minor"/>
      </font>
      <numFmt numFmtId="10" formatCode="&quot;$&quot;#,##0_);[Red]\(&quot;$&quot;#,##0\)"/>
      <alignment horizontal="right"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auto="1"/>
        <name val="Calibri"/>
        <family val="2"/>
        <scheme val="minor"/>
      </font>
      <numFmt numFmtId="164" formatCode="&quot;$&quot;#,##0"/>
      <fill>
        <patternFill patternType="none">
          <fgColor indexed="64"/>
          <bgColor indexed="65"/>
        </patternFill>
      </fill>
      <alignment horizontal="center" vertical="bottom" textRotation="0" wrapText="0" indent="0" justifyLastLine="0" shrinkToFit="0" readingOrder="0"/>
      <border diagonalUp="0" diagonalDown="0" outline="0">
        <left style="thin">
          <color indexed="64"/>
        </left>
        <right style="thin">
          <color indexed="64"/>
        </right>
        <top/>
        <bottom/>
      </border>
    </dxf>
    <dxf>
      <font>
        <b val="0"/>
        <i val="0"/>
        <strike val="0"/>
        <condense val="0"/>
        <extend val="0"/>
        <outline val="0"/>
        <shadow val="0"/>
        <u val="none"/>
        <vertAlign val="baseline"/>
        <sz val="11"/>
        <color auto="1"/>
        <name val="Calibri"/>
        <family val="2"/>
        <scheme val="minor"/>
      </font>
      <numFmt numFmtId="164" formatCode="&quot;$&quot;#,##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auto="1"/>
        <name val="Calibri"/>
        <family val="2"/>
        <scheme val="minor"/>
      </font>
      <numFmt numFmtId="164" formatCode="&quot;$&quot;#,##0"/>
      <fill>
        <patternFill patternType="none">
          <fgColor indexed="64"/>
          <bgColor indexed="65"/>
        </patternFill>
      </fill>
      <alignment horizontal="center" vertical="bottom" textRotation="0" wrapText="0" indent="0" justifyLastLine="0" shrinkToFit="0" readingOrder="0"/>
      <border diagonalUp="0" diagonalDown="0" outline="0">
        <left style="thin">
          <color indexed="64"/>
        </left>
        <right style="thin">
          <color indexed="64"/>
        </right>
        <top/>
        <bottom/>
      </border>
    </dxf>
    <dxf>
      <font>
        <b val="0"/>
        <i val="0"/>
        <strike val="0"/>
        <condense val="0"/>
        <extend val="0"/>
        <outline val="0"/>
        <shadow val="0"/>
        <u val="none"/>
        <vertAlign val="baseline"/>
        <sz val="11"/>
        <color auto="1"/>
        <name val="Calibri"/>
        <family val="2"/>
        <scheme val="minor"/>
      </font>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auto="1"/>
        <name val="Calibri"/>
        <family val="2"/>
        <scheme val="minor"/>
      </font>
      <numFmt numFmtId="164" formatCode="&quot;$&quot;#,##0"/>
      <fill>
        <patternFill patternType="none">
          <fgColor indexed="64"/>
          <bgColor indexed="65"/>
        </patternFill>
      </fill>
      <alignment horizontal="center" vertical="bottom" textRotation="0" wrapText="0" indent="0" justifyLastLine="0" shrinkToFit="0" readingOrder="0"/>
      <border diagonalUp="0" diagonalDown="0" outline="0">
        <left style="thin">
          <color indexed="64"/>
        </left>
        <right style="thin">
          <color indexed="64"/>
        </right>
        <top/>
        <bottom/>
      </border>
    </dxf>
    <dxf>
      <font>
        <b val="0"/>
        <i val="0"/>
        <strike val="0"/>
        <condense val="0"/>
        <extend val="0"/>
        <outline val="0"/>
        <shadow val="0"/>
        <u val="none"/>
        <vertAlign val="baseline"/>
        <sz val="11"/>
        <color auto="1"/>
        <name val="Calibri"/>
        <family val="2"/>
        <scheme val="minor"/>
      </font>
      <numFmt numFmtId="164" formatCode="&quot;$&quot;#,##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auto="1"/>
        <name val="Calibri"/>
        <family val="2"/>
        <scheme val="minor"/>
      </font>
      <numFmt numFmtId="164" formatCode="&quot;$&quot;#,##0"/>
      <fill>
        <patternFill patternType="none">
          <fgColor indexed="64"/>
          <bgColor indexed="65"/>
        </patternFill>
      </fill>
      <alignment horizontal="center" vertical="bottom" textRotation="0" wrapText="0" indent="0" justifyLastLine="0" shrinkToFit="0" readingOrder="0"/>
      <border diagonalUp="0" diagonalDown="0" outline="0">
        <left style="thin">
          <color indexed="64"/>
        </left>
        <right style="thin">
          <color indexed="64"/>
        </right>
        <top/>
        <bottom/>
      </border>
    </dxf>
    <dxf>
      <font>
        <b val="0"/>
        <i val="0"/>
        <strike val="0"/>
        <condense val="0"/>
        <extend val="0"/>
        <outline val="0"/>
        <shadow val="0"/>
        <u val="none"/>
        <vertAlign val="baseline"/>
        <sz val="11"/>
        <color auto="1"/>
        <name val="Calibri"/>
        <family val="2"/>
        <scheme val="minor"/>
      </font>
      <numFmt numFmtId="164" formatCode="&quot;$&quot;#,##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auto="1"/>
        <name val="Calibri"/>
        <family val="2"/>
        <scheme val="minor"/>
      </font>
      <numFmt numFmtId="164" formatCode="&quot;$&quot;#,##0"/>
      <fill>
        <patternFill patternType="none">
          <fgColor indexed="64"/>
          <bgColor indexed="65"/>
        </patternFill>
      </fill>
      <alignment horizontal="center" vertical="bottom" textRotation="0" wrapText="0" indent="0" justifyLastLine="0" shrinkToFit="0" readingOrder="0"/>
      <border diagonalUp="0" diagonalDown="0" outline="0">
        <left style="thin">
          <color indexed="64"/>
        </left>
        <right style="thin">
          <color indexed="64"/>
        </right>
        <top/>
        <bottom/>
      </border>
    </dxf>
    <dxf>
      <font>
        <b val="0"/>
        <i val="0"/>
        <strike val="0"/>
        <condense val="0"/>
        <extend val="0"/>
        <outline val="0"/>
        <shadow val="0"/>
        <u val="none"/>
        <vertAlign val="baseline"/>
        <sz val="11"/>
        <color auto="1"/>
        <name val="Calibri"/>
        <family val="2"/>
        <scheme val="minor"/>
      </font>
      <numFmt numFmtId="164" formatCode="&quot;$&quot;#,##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auto="1"/>
        <name val="Calibri"/>
        <family val="2"/>
        <scheme val="minor"/>
      </font>
      <numFmt numFmtId="164" formatCode="&quot;$&quot;#,##0"/>
      <fill>
        <patternFill patternType="none">
          <fgColor indexed="64"/>
          <bgColor indexed="65"/>
        </patternFill>
      </fill>
      <alignment horizontal="center" vertical="bottom" textRotation="0" wrapText="0" indent="0" justifyLastLine="0" shrinkToFit="0" readingOrder="0"/>
      <border diagonalUp="0" diagonalDown="0" outline="0">
        <left style="thin">
          <color indexed="64"/>
        </left>
        <right style="thin">
          <color indexed="64"/>
        </right>
        <top/>
        <bottom/>
      </border>
    </dxf>
    <dxf>
      <font>
        <b val="0"/>
        <i val="0"/>
        <strike val="0"/>
        <condense val="0"/>
        <extend val="0"/>
        <outline val="0"/>
        <shadow val="0"/>
        <u val="none"/>
        <vertAlign val="baseline"/>
        <sz val="11"/>
        <color auto="1"/>
        <name val="Calibri"/>
        <family val="2"/>
        <scheme val="minor"/>
      </font>
      <numFmt numFmtId="164" formatCode="&quot;$&quot;#,##0"/>
      <alignment horizontal="right"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auto="1"/>
        <name val="Calibri"/>
        <family val="2"/>
        <scheme val="minor"/>
      </font>
      <numFmt numFmtId="164" formatCode="&quot;$&quot;#,##0"/>
      <fill>
        <patternFill patternType="none">
          <fgColor indexed="64"/>
          <bgColor indexed="65"/>
        </patternFill>
      </fill>
      <alignment horizontal="center" vertical="bottom" textRotation="0" wrapText="0" indent="0" justifyLastLine="0" shrinkToFit="0" readingOrder="0"/>
      <border diagonalUp="0" diagonalDown="0" outline="0">
        <left style="thin">
          <color indexed="64"/>
        </left>
        <right style="thin">
          <color indexed="64"/>
        </right>
        <top/>
        <bottom/>
      </border>
    </dxf>
    <dxf>
      <font>
        <b val="0"/>
        <i val="0"/>
        <strike val="0"/>
        <condense val="0"/>
        <extend val="0"/>
        <outline val="0"/>
        <shadow val="0"/>
        <u val="none"/>
        <vertAlign val="baseline"/>
        <sz val="11"/>
        <color auto="1"/>
        <name val="Calibri"/>
        <family val="2"/>
        <scheme val="minor"/>
      </font>
      <numFmt numFmtId="164" formatCode="&quot;$&quot;#,##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auto="1"/>
        <name val="Calibri"/>
        <family val="2"/>
        <scheme val="minor"/>
      </font>
      <numFmt numFmtId="164" formatCode="&quot;$&quot;#,##0"/>
      <fill>
        <patternFill patternType="none">
          <fgColor indexed="64"/>
          <bgColor indexed="65"/>
        </patternFill>
      </fill>
      <alignment horizontal="center" vertical="bottom" textRotation="0" wrapText="0" indent="0" justifyLastLine="0" shrinkToFit="0" readingOrder="0"/>
      <border diagonalUp="0" diagonalDown="0" outline="0">
        <left style="thin">
          <color indexed="64"/>
        </left>
        <right style="thin">
          <color indexed="64"/>
        </right>
        <top/>
        <bottom/>
      </border>
    </dxf>
    <dxf>
      <font>
        <b val="0"/>
        <i val="0"/>
        <strike val="0"/>
        <condense val="0"/>
        <extend val="0"/>
        <outline val="0"/>
        <shadow val="0"/>
        <u val="none"/>
        <vertAlign val="baseline"/>
        <sz val="11"/>
        <color auto="1"/>
        <name val="Calibri"/>
        <family val="2"/>
        <scheme val="minor"/>
      </font>
      <numFmt numFmtId="164" formatCode="&quot;$&quot;#,##0"/>
      <fill>
        <patternFill patternType="none">
          <fgColor indexed="64"/>
          <bgColor indexed="65"/>
        </patternFill>
      </fill>
      <alignment horizontal="center"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auto="1"/>
        <name val="Calibri"/>
        <family val="2"/>
        <scheme val="minor"/>
      </font>
      <border diagonalUp="0" diagonalDown="0" outline="0">
        <left style="thin">
          <color indexed="64"/>
        </left>
        <right style="thin">
          <color indexed="64"/>
        </right>
        <top/>
        <bottom/>
      </border>
    </dxf>
    <dxf>
      <font>
        <b val="0"/>
        <i val="0"/>
        <strike val="0"/>
        <condense val="0"/>
        <extend val="0"/>
        <outline val="0"/>
        <shadow val="0"/>
        <u val="none"/>
        <vertAlign val="baseline"/>
        <sz val="11"/>
        <color auto="1"/>
        <name val="Calibri"/>
        <family val="2"/>
        <scheme val="minor"/>
      </font>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auto="1"/>
        <name val="Calibri"/>
        <family val="2"/>
        <scheme val="minor"/>
      </font>
      <numFmt numFmtId="0" formatCode="General"/>
      <fill>
        <patternFill patternType="none">
          <fgColor indexed="64"/>
          <bgColor indexed="65"/>
        </patternFill>
      </fill>
      <alignment horizontal="right" vertical="bottom" textRotation="0" wrapText="0" indent="0" justifyLastLine="0" shrinkToFit="0" readingOrder="0"/>
      <border diagonalUp="0" diagonalDown="0" outline="0">
        <left style="thin">
          <color indexed="64"/>
        </left>
        <right style="thin">
          <color indexed="64"/>
        </right>
        <top/>
        <bottom/>
      </border>
      <protection locked="1" hidden="0"/>
    </dxf>
    <dxf>
      <font>
        <b val="0"/>
        <i val="0"/>
        <strike val="0"/>
        <condense val="0"/>
        <extend val="0"/>
        <outline val="0"/>
        <shadow val="0"/>
        <u val="none"/>
        <vertAlign val="baseline"/>
        <sz val="11"/>
        <color auto="1"/>
        <name val="Calibri"/>
        <family val="2"/>
        <scheme val="minor"/>
      </font>
      <numFmt numFmtId="167" formatCode="mm/dd/yy;@"/>
      <alignment horizontal="right"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auto="1"/>
        <name val="Calibri"/>
        <family val="2"/>
        <scheme val="minor"/>
      </font>
      <numFmt numFmtId="0" formatCode="General"/>
      <fill>
        <patternFill patternType="none">
          <fgColor indexed="64"/>
          <bgColor indexed="65"/>
        </patternFill>
      </fill>
      <alignment horizontal="right" vertical="bottom" textRotation="0" wrapText="0" indent="0" justifyLastLine="0" shrinkToFit="0" readingOrder="0"/>
      <border diagonalUp="0" diagonalDown="0" outline="0">
        <left style="thin">
          <color indexed="64"/>
        </left>
        <right style="thin">
          <color indexed="64"/>
        </right>
        <top/>
        <bottom/>
      </border>
      <protection locked="1" hidden="0"/>
    </dxf>
    <dxf>
      <font>
        <b val="0"/>
        <i val="0"/>
        <strike val="0"/>
        <condense val="0"/>
        <extend val="0"/>
        <outline val="0"/>
        <shadow val="0"/>
        <u val="none"/>
        <vertAlign val="baseline"/>
        <sz val="11"/>
        <color auto="1"/>
        <name val="Calibri"/>
        <family val="2"/>
        <scheme val="minor"/>
      </font>
      <alignment horizontal="right"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auto="1"/>
        <name val="Calibri"/>
        <family val="2"/>
        <scheme val="minor"/>
      </font>
      <numFmt numFmtId="0" formatCode="General"/>
      <fill>
        <patternFill patternType="none">
          <fgColor indexed="64"/>
          <bgColor indexed="65"/>
        </patternFill>
      </fill>
      <alignment horizontal="right" vertical="bottom" textRotation="0" wrapText="0" indent="0" justifyLastLine="0" shrinkToFit="0" readingOrder="0"/>
      <border diagonalUp="0" diagonalDown="0" outline="0">
        <left style="thin">
          <color indexed="64"/>
        </left>
        <right style="thin">
          <color indexed="64"/>
        </right>
        <top/>
        <bottom/>
      </border>
      <protection locked="1" hidden="0"/>
    </dxf>
    <dxf>
      <font>
        <b val="0"/>
        <i val="0"/>
        <strike val="0"/>
        <condense val="0"/>
        <extend val="0"/>
        <outline val="0"/>
        <shadow val="0"/>
        <u val="none"/>
        <vertAlign val="baseline"/>
        <sz val="11"/>
        <color auto="1"/>
        <name val="Calibri"/>
        <family val="2"/>
        <scheme val="minor"/>
      </font>
      <alignment horizontal="right"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auto="1"/>
        <name val="Calibri"/>
        <family val="2"/>
        <scheme val="minor"/>
      </font>
      <numFmt numFmtId="0" formatCode="General"/>
      <fill>
        <patternFill patternType="none">
          <fgColor indexed="64"/>
          <bgColor indexed="65"/>
        </patternFill>
      </fill>
      <alignment horizontal="general" vertical="bottom" textRotation="0" wrapText="0" indent="0" justifyLastLine="0" shrinkToFit="0" readingOrder="0"/>
      <border diagonalUp="0" diagonalDown="0" outline="0">
        <left style="thin">
          <color indexed="64"/>
        </left>
        <right style="thin">
          <color indexed="64"/>
        </right>
        <top/>
        <bottom/>
      </border>
      <protection locked="1" hidden="0"/>
    </dxf>
    <dxf>
      <font>
        <b val="0"/>
        <i val="0"/>
        <strike val="0"/>
        <condense val="0"/>
        <extend val="0"/>
        <outline val="0"/>
        <shadow val="0"/>
        <u val="none"/>
        <vertAlign val="baseline"/>
        <sz val="11"/>
        <color auto="1"/>
        <name val="Calibri"/>
        <family val="2"/>
        <scheme val="minor"/>
      </font>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auto="1"/>
        <name val="Calibri"/>
        <family val="2"/>
        <scheme val="minor"/>
      </font>
      <numFmt numFmtId="0" formatCode="General"/>
      <fill>
        <patternFill patternType="none">
          <fgColor indexed="64"/>
          <bgColor indexed="65"/>
        </patternFill>
      </fill>
      <alignment horizontal="right" vertical="bottom" textRotation="0" wrapText="1" indent="0" justifyLastLine="0" shrinkToFit="0" readingOrder="0"/>
      <border diagonalUp="0" diagonalDown="0" outline="0">
        <left style="thin">
          <color indexed="64"/>
        </left>
        <right style="thin">
          <color indexed="64"/>
        </right>
        <top/>
        <bottom/>
      </border>
      <protection locked="1" hidden="0"/>
    </dxf>
    <dxf>
      <font>
        <b val="0"/>
        <i val="0"/>
        <strike val="0"/>
        <condense val="0"/>
        <extend val="0"/>
        <outline val="0"/>
        <shadow val="0"/>
        <u val="none"/>
        <vertAlign val="baseline"/>
        <sz val="11"/>
        <color auto="1"/>
        <name val="Calibri"/>
        <family val="2"/>
        <scheme val="minor"/>
      </font>
      <alignment horizontal="right" vertical="bottom"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auto="1"/>
        <name val="Calibri"/>
        <family val="2"/>
        <scheme val="minor"/>
      </font>
      <numFmt numFmtId="0" formatCode="General"/>
      <fill>
        <patternFill patternType="none">
          <fgColor indexed="64"/>
          <bgColor indexed="65"/>
        </patternFill>
      </fill>
      <alignment horizontal="general" vertical="bottom" textRotation="0" wrapText="1" indent="0" justifyLastLine="0" shrinkToFit="0" readingOrder="0"/>
      <border diagonalUp="0" diagonalDown="0" outline="0">
        <left style="thin">
          <color indexed="64"/>
        </left>
        <right style="thin">
          <color indexed="64"/>
        </right>
        <top/>
        <bottom/>
      </border>
      <protection locked="1" hidden="0"/>
    </dxf>
    <dxf>
      <font>
        <b val="0"/>
        <i val="0"/>
        <strike val="0"/>
        <condense val="0"/>
        <extend val="0"/>
        <outline val="0"/>
        <shadow val="0"/>
        <u val="none"/>
        <vertAlign val="baseline"/>
        <sz val="11"/>
        <color auto="1"/>
        <name val="Calibri"/>
        <family val="2"/>
        <scheme val="minor"/>
      </font>
      <alignment horizontal="general" vertical="bottom"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auto="1"/>
        <name val="Calibri"/>
        <family val="2"/>
        <scheme val="minor"/>
      </font>
      <numFmt numFmtId="0" formatCode="General"/>
      <fill>
        <patternFill patternType="none">
          <fgColor indexed="64"/>
          <bgColor indexed="65"/>
        </patternFill>
      </fill>
      <alignment horizontal="general" vertical="bottom" textRotation="0" wrapText="0" indent="0" justifyLastLine="0" shrinkToFit="0" readingOrder="0"/>
      <border diagonalUp="0" diagonalDown="0" outline="0">
        <left style="thin">
          <color indexed="64"/>
        </left>
        <right style="thin">
          <color indexed="64"/>
        </right>
        <top/>
        <bottom/>
      </border>
      <protection locked="1" hidden="0"/>
    </dxf>
    <dxf>
      <font>
        <b val="0"/>
        <i val="0"/>
        <strike val="0"/>
        <condense val="0"/>
        <extend val="0"/>
        <outline val="0"/>
        <shadow val="0"/>
        <u val="none"/>
        <vertAlign val="baseline"/>
        <sz val="11"/>
        <color auto="1"/>
        <name val="Calibri"/>
        <family val="2"/>
        <scheme val="minor"/>
      </font>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auto="1"/>
        <name val="Calibri"/>
        <family val="2"/>
        <scheme val="minor"/>
      </font>
      <numFmt numFmtId="0" formatCode="General"/>
      <fill>
        <patternFill patternType="none">
          <fgColor indexed="64"/>
          <bgColor indexed="65"/>
        </patternFill>
      </fill>
      <alignment horizontal="general" vertical="bottom" textRotation="0" wrapText="1" indent="0" justifyLastLine="0" shrinkToFit="0" readingOrder="0"/>
      <border diagonalUp="0" diagonalDown="0" outline="0">
        <left style="thin">
          <color indexed="64"/>
        </left>
        <right style="thin">
          <color indexed="64"/>
        </right>
        <top/>
        <bottom/>
      </border>
      <protection locked="1" hidden="0"/>
    </dxf>
    <dxf>
      <font>
        <b val="0"/>
        <i val="0"/>
        <strike val="0"/>
        <condense val="0"/>
        <extend val="0"/>
        <outline val="0"/>
        <shadow val="0"/>
        <u val="none"/>
        <vertAlign val="baseline"/>
        <sz val="11"/>
        <color auto="1"/>
        <name val="Calibri"/>
        <family val="2"/>
        <scheme val="minor"/>
      </font>
      <alignment horizontal="general" vertical="bottom"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auto="1"/>
        <name val="Calibri"/>
        <family val="2"/>
        <scheme val="minor"/>
      </font>
      <numFmt numFmtId="0" formatCode="General"/>
      <fill>
        <patternFill patternType="none">
          <fgColor indexed="64"/>
          <bgColor indexed="65"/>
        </patternFill>
      </fill>
      <alignment horizontal="general" vertical="bottom" textRotation="0" wrapText="1" indent="0" justifyLastLine="0" shrinkToFit="0" readingOrder="0"/>
      <border diagonalUp="0" diagonalDown="0" outline="0">
        <left style="thin">
          <color indexed="64"/>
        </left>
        <right style="thin">
          <color indexed="64"/>
        </right>
        <top/>
        <bottom/>
      </border>
      <protection locked="1" hidden="0"/>
    </dxf>
    <dxf>
      <font>
        <b val="0"/>
        <i val="0"/>
        <strike val="0"/>
        <condense val="0"/>
        <extend val="0"/>
        <outline val="0"/>
        <shadow val="0"/>
        <u val="none"/>
        <vertAlign val="baseline"/>
        <sz val="11"/>
        <color auto="1"/>
        <name val="Calibri"/>
        <family val="2"/>
        <scheme val="minor"/>
      </font>
      <alignment horizontal="general" vertical="bottom"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auto="1"/>
        <name val="Calibri"/>
        <family val="2"/>
        <scheme val="minor"/>
      </font>
      <border diagonalUp="0" diagonalDown="0" outline="0">
        <left style="thin">
          <color indexed="64"/>
        </left>
        <right style="thin">
          <color indexed="64"/>
        </right>
        <top/>
        <bottom/>
      </border>
    </dxf>
    <dxf>
      <font>
        <b val="0"/>
        <i val="0"/>
        <strike val="0"/>
        <condense val="0"/>
        <extend val="0"/>
        <outline val="0"/>
        <shadow val="0"/>
        <u val="none"/>
        <vertAlign val="baseline"/>
        <sz val="11"/>
        <color auto="1"/>
        <name val="Calibri"/>
        <family val="2"/>
        <scheme val="minor"/>
      </font>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color auto="1"/>
      </font>
    </dxf>
    <dxf>
      <font>
        <strike val="0"/>
        <outline val="0"/>
        <shadow val="0"/>
        <u val="none"/>
        <vertAlign val="baseline"/>
        <color auto="1"/>
      </font>
    </dxf>
    <dxf>
      <font>
        <strike val="0"/>
        <outline val="0"/>
        <shadow val="0"/>
        <u val="none"/>
        <vertAlign val="baseline"/>
        <color auto="1"/>
      </font>
    </dxf>
    <dxf>
      <font>
        <b val="0"/>
        <i val="0"/>
        <strike val="0"/>
        <condense val="0"/>
        <extend val="0"/>
        <outline val="0"/>
        <shadow val="0"/>
        <u val="none"/>
        <vertAlign val="baseline"/>
        <sz val="11"/>
        <color auto="1"/>
        <name val="Calibri"/>
        <family val="2"/>
        <scheme val="minor"/>
      </font>
      <alignment horizontal="center" vertical="bottom" textRotation="0" wrapText="0" indent="0" justifyLastLine="0" shrinkToFit="0" readingOrder="0"/>
      <border diagonalUp="0" diagonalDown="0" outline="0">
        <left style="thin">
          <color indexed="64"/>
        </left>
        <right style="thin">
          <color indexed="64"/>
        </right>
        <top/>
        <bottom/>
      </border>
    </dxf>
    <dxf>
      <font>
        <b val="0"/>
        <i val="0"/>
        <strike val="0"/>
        <condense val="0"/>
        <extend val="0"/>
        <outline val="0"/>
        <shadow val="0"/>
        <u val="none"/>
        <vertAlign val="baseline"/>
        <sz val="11"/>
        <color auto="1"/>
        <name val="Calibri"/>
        <family val="2"/>
        <scheme val="minor"/>
      </font>
      <alignment horizontal="center"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auto="1"/>
        <name val="Calibri"/>
        <family val="2"/>
        <scheme val="minor"/>
      </font>
      <alignment horizontal="center" vertical="bottom" textRotation="0" wrapText="0" indent="0" justifyLastLine="0" shrinkToFit="0" readingOrder="0"/>
      <border diagonalUp="0" diagonalDown="0" outline="0">
        <left style="thin">
          <color indexed="64"/>
        </left>
        <right style="thin">
          <color indexed="64"/>
        </right>
        <top/>
        <bottom/>
      </border>
    </dxf>
    <dxf>
      <font>
        <b val="0"/>
        <i val="0"/>
        <strike val="0"/>
        <condense val="0"/>
        <extend val="0"/>
        <outline val="0"/>
        <shadow val="0"/>
        <u val="none"/>
        <vertAlign val="baseline"/>
        <sz val="11"/>
        <color auto="1"/>
        <name val="Calibri"/>
        <family val="2"/>
        <scheme val="minor"/>
      </font>
      <alignment horizontal="center"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auto="1"/>
        <name val="Calibri"/>
        <family val="2"/>
        <scheme val="minor"/>
      </font>
      <numFmt numFmtId="164" formatCode="&quot;$&quot;#,##0"/>
      <fill>
        <patternFill patternType="none">
          <fgColor indexed="64"/>
          <bgColor indexed="65"/>
        </patternFill>
      </fill>
      <alignment horizontal="center" vertical="bottom" textRotation="0" wrapText="0" indent="0" justifyLastLine="0" shrinkToFit="0" readingOrder="0"/>
      <border diagonalUp="0" diagonalDown="0" outline="0">
        <left style="thin">
          <color indexed="64"/>
        </left>
        <right style="thin">
          <color indexed="64"/>
        </right>
        <top/>
        <bottom/>
      </border>
    </dxf>
    <dxf>
      <font>
        <b val="0"/>
        <i val="0"/>
        <strike val="0"/>
        <condense val="0"/>
        <extend val="0"/>
        <outline val="0"/>
        <shadow val="0"/>
        <u val="none"/>
        <vertAlign val="baseline"/>
        <sz val="11"/>
        <color auto="1"/>
        <name val="Calibri"/>
        <family val="2"/>
        <scheme val="minor"/>
      </font>
      <numFmt numFmtId="164" formatCode="&quot;$&quot;#,##0"/>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auto="1"/>
        <name val="Calibri"/>
        <family val="2"/>
        <scheme val="minor"/>
      </font>
      <numFmt numFmtId="164" formatCode="&quot;$&quot;#,##0"/>
      <fill>
        <patternFill patternType="none">
          <fgColor indexed="64"/>
          <bgColor indexed="65"/>
        </patternFill>
      </fill>
      <alignment horizontal="center" vertical="bottom" textRotation="0" wrapText="0" indent="0" justifyLastLine="0" shrinkToFit="0" readingOrder="0"/>
      <border diagonalUp="0" diagonalDown="0" outline="0">
        <left style="thin">
          <color indexed="64"/>
        </left>
        <right style="thin">
          <color indexed="64"/>
        </right>
        <top/>
        <bottom/>
      </border>
    </dxf>
    <dxf>
      <font>
        <b val="0"/>
        <i val="0"/>
        <strike val="0"/>
        <condense val="0"/>
        <extend val="0"/>
        <outline val="0"/>
        <shadow val="0"/>
        <u val="none"/>
        <vertAlign val="baseline"/>
        <sz val="11"/>
        <color auto="1"/>
        <name val="Calibri"/>
        <family val="2"/>
        <scheme val="minor"/>
      </font>
      <numFmt numFmtId="164" formatCode="&quot;$&quot;#,##0"/>
      <fill>
        <patternFill patternType="solid">
          <fgColor indexed="64"/>
          <bgColor theme="3" tint="0.79998168889431442"/>
        </patternFill>
      </fill>
      <alignment horizontal="center" vertical="bottom" textRotation="0" wrapText="0" indent="0" justifyLastLine="0" shrinkToFit="0" readingOrder="0"/>
      <border diagonalUp="0" diagonalDown="0" outline="0">
        <left style="thin">
          <color indexed="64"/>
        </left>
        <right style="thin">
          <color indexed="64"/>
        </right>
        <top/>
        <bottom style="thin">
          <color indexed="64"/>
        </bottom>
      </border>
    </dxf>
    <dxf>
      <font>
        <b val="0"/>
        <i val="0"/>
        <strike val="0"/>
        <condense val="0"/>
        <extend val="0"/>
        <outline val="0"/>
        <shadow val="0"/>
        <u val="none"/>
        <vertAlign val="baseline"/>
        <sz val="11"/>
        <color auto="1"/>
        <name val="Calibri"/>
        <family val="2"/>
        <scheme val="minor"/>
      </font>
      <numFmt numFmtId="164" formatCode="&quot;$&quot;#,##0"/>
      <fill>
        <patternFill patternType="none">
          <fgColor indexed="64"/>
          <bgColor indexed="65"/>
        </patternFill>
      </fill>
      <alignment horizontal="center" vertical="bottom" textRotation="0" wrapText="0" indent="0" justifyLastLine="0" shrinkToFit="0" readingOrder="0"/>
      <border diagonalUp="0" diagonalDown="0" outline="0">
        <left style="thin">
          <color indexed="64"/>
        </left>
        <right style="thin">
          <color indexed="64"/>
        </right>
        <top/>
        <bottom/>
      </border>
    </dxf>
    <dxf>
      <font>
        <b val="0"/>
        <i val="0"/>
        <strike val="0"/>
        <condense val="0"/>
        <extend val="0"/>
        <outline val="0"/>
        <shadow val="0"/>
        <u val="none"/>
        <vertAlign val="baseline"/>
        <sz val="11"/>
        <color auto="1"/>
        <name val="Calibri"/>
        <family val="2"/>
        <scheme val="minor"/>
      </font>
      <numFmt numFmtId="164" formatCode="&quot;$&quot;#,##0"/>
      <alignment horizontal="center"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auto="1"/>
        <name val="Calibri"/>
        <family val="2"/>
        <scheme val="minor"/>
      </font>
      <numFmt numFmtId="164" formatCode="&quot;$&quot;#,##0"/>
      <fill>
        <patternFill patternType="none">
          <fgColor indexed="64"/>
          <bgColor indexed="65"/>
        </patternFill>
      </fill>
      <alignment horizontal="center" vertical="bottom" textRotation="0" wrapText="0" indent="0" justifyLastLine="0" shrinkToFit="0" readingOrder="0"/>
      <border diagonalUp="0" diagonalDown="0" outline="0">
        <left style="thin">
          <color indexed="64"/>
        </left>
        <right style="thin">
          <color indexed="64"/>
        </right>
        <top/>
        <bottom/>
      </border>
    </dxf>
    <dxf>
      <font>
        <b val="0"/>
        <i val="0"/>
        <strike val="0"/>
        <condense val="0"/>
        <extend val="0"/>
        <outline val="0"/>
        <shadow val="0"/>
        <u val="none"/>
        <vertAlign val="baseline"/>
        <sz val="11"/>
        <color auto="1"/>
        <name val="Calibri"/>
        <family val="2"/>
        <scheme val="minor"/>
      </font>
      <numFmt numFmtId="164" formatCode="&quot;$&quot;#,##0"/>
      <alignment horizontal="center"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auto="1"/>
        <name val="Calibri"/>
        <family val="2"/>
        <scheme val="minor"/>
      </font>
      <numFmt numFmtId="164" formatCode="&quot;$&quot;#,##0"/>
      <fill>
        <patternFill patternType="none">
          <fgColor indexed="64"/>
          <bgColor indexed="65"/>
        </patternFill>
      </fill>
      <alignment horizontal="center" vertical="bottom" textRotation="0" wrapText="0" indent="0" justifyLastLine="0" shrinkToFit="0" readingOrder="0"/>
      <border diagonalUp="0" diagonalDown="0" outline="0">
        <left style="thin">
          <color indexed="64"/>
        </left>
        <right style="thin">
          <color indexed="64"/>
        </right>
        <top/>
        <bottom/>
      </border>
    </dxf>
    <dxf>
      <font>
        <b val="0"/>
        <i val="0"/>
        <strike val="0"/>
        <condense val="0"/>
        <extend val="0"/>
        <outline val="0"/>
        <shadow val="0"/>
        <u val="none"/>
        <vertAlign val="baseline"/>
        <sz val="11"/>
        <color auto="1"/>
        <name val="Calibri"/>
        <family val="2"/>
        <scheme val="minor"/>
      </font>
      <numFmt numFmtId="164" formatCode="&quot;$&quot;#,##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auto="1"/>
        <name val="Calibri"/>
        <family val="2"/>
        <scheme val="minor"/>
      </font>
      <numFmt numFmtId="164" formatCode="&quot;$&quot;#,##0"/>
      <fill>
        <patternFill patternType="none">
          <fgColor indexed="64"/>
          <bgColor indexed="65"/>
        </patternFill>
      </fill>
      <alignment horizontal="center" vertical="bottom" textRotation="0" wrapText="0" indent="0" justifyLastLine="0" shrinkToFit="0" readingOrder="0"/>
      <border diagonalUp="0" diagonalDown="0" outline="0">
        <left style="thin">
          <color indexed="64"/>
        </left>
        <right style="thin">
          <color indexed="64"/>
        </right>
        <top/>
        <bottom/>
      </border>
    </dxf>
    <dxf>
      <font>
        <b val="0"/>
        <i val="0"/>
        <strike val="0"/>
        <condense val="0"/>
        <extend val="0"/>
        <outline val="0"/>
        <shadow val="0"/>
        <u val="none"/>
        <vertAlign val="baseline"/>
        <sz val="11"/>
        <color auto="1"/>
        <name val="Calibri"/>
        <family val="2"/>
        <scheme val="minor"/>
      </font>
      <numFmt numFmtId="164" formatCode="&quot;$&quot;#,##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auto="1"/>
        <name val="Calibri"/>
        <family val="2"/>
        <scheme val="minor"/>
      </font>
      <numFmt numFmtId="164" formatCode="&quot;$&quot;#,##0"/>
      <fill>
        <patternFill patternType="none">
          <fgColor indexed="64"/>
          <bgColor indexed="65"/>
        </patternFill>
      </fill>
      <alignment horizontal="center" vertical="bottom" textRotation="0" wrapText="0" indent="0" justifyLastLine="0" shrinkToFit="0" readingOrder="0"/>
      <border diagonalUp="0" diagonalDown="0" outline="0">
        <left style="thin">
          <color indexed="64"/>
        </left>
        <right style="thin">
          <color indexed="64"/>
        </right>
        <top/>
        <bottom/>
      </border>
    </dxf>
    <dxf>
      <font>
        <b val="0"/>
        <i val="0"/>
        <strike val="0"/>
        <condense val="0"/>
        <extend val="0"/>
        <outline val="0"/>
        <shadow val="0"/>
        <u val="none"/>
        <vertAlign val="baseline"/>
        <sz val="11"/>
        <color auto="1"/>
        <name val="Calibri"/>
        <family val="2"/>
        <scheme val="minor"/>
      </font>
      <numFmt numFmtId="164" formatCode="&quot;$&quot;#,##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auto="1"/>
        <name val="Calibri"/>
        <family val="2"/>
        <scheme val="minor"/>
      </font>
      <numFmt numFmtId="164" formatCode="&quot;$&quot;#,##0"/>
      <fill>
        <patternFill patternType="none">
          <fgColor indexed="64"/>
          <bgColor indexed="65"/>
        </patternFill>
      </fill>
      <alignment horizontal="center" vertical="bottom" textRotation="0" wrapText="0" indent="0" justifyLastLine="0" shrinkToFit="0" readingOrder="0"/>
      <border diagonalUp="0" diagonalDown="0" outline="0">
        <left style="thin">
          <color indexed="64"/>
        </left>
        <right style="thin">
          <color indexed="64"/>
        </right>
        <top/>
        <bottom/>
      </border>
    </dxf>
    <dxf>
      <font>
        <b val="0"/>
        <i val="0"/>
        <strike val="0"/>
        <condense val="0"/>
        <extend val="0"/>
        <outline val="0"/>
        <shadow val="0"/>
        <u val="none"/>
        <vertAlign val="baseline"/>
        <sz val="11"/>
        <color auto="1"/>
        <name val="Calibri"/>
        <family val="2"/>
        <scheme val="minor"/>
      </font>
      <numFmt numFmtId="164" formatCode="&quot;$&quot;#,##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auto="1"/>
        <name val="Calibri"/>
        <family val="2"/>
        <scheme val="minor"/>
      </font>
      <numFmt numFmtId="164" formatCode="&quot;$&quot;#,##0"/>
      <fill>
        <patternFill patternType="none">
          <fgColor indexed="64"/>
          <bgColor indexed="65"/>
        </patternFill>
      </fill>
      <alignment horizontal="center" vertical="bottom" textRotation="0" wrapText="0" indent="0" justifyLastLine="0" shrinkToFit="0" readingOrder="0"/>
      <border diagonalUp="0" diagonalDown="0" outline="0">
        <left style="thin">
          <color indexed="64"/>
        </left>
        <right style="thin">
          <color indexed="64"/>
        </right>
        <top/>
        <bottom/>
      </border>
    </dxf>
    <dxf>
      <font>
        <b val="0"/>
        <i val="0"/>
        <strike val="0"/>
        <condense val="0"/>
        <extend val="0"/>
        <outline val="0"/>
        <shadow val="0"/>
        <u val="none"/>
        <vertAlign val="baseline"/>
        <sz val="11"/>
        <color auto="1"/>
        <name val="Calibri"/>
        <family val="2"/>
        <scheme val="minor"/>
      </font>
      <numFmt numFmtId="164" formatCode="&quot;$&quot;#,##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auto="1"/>
        <name val="Calibri"/>
        <family val="2"/>
        <scheme val="minor"/>
      </font>
      <numFmt numFmtId="164" formatCode="&quot;$&quot;#,##0"/>
      <fill>
        <patternFill patternType="none">
          <fgColor indexed="64"/>
          <bgColor indexed="65"/>
        </patternFill>
      </fill>
      <alignment horizontal="center" vertical="bottom" textRotation="0" wrapText="0" indent="0" justifyLastLine="0" shrinkToFit="0" readingOrder="0"/>
      <border diagonalUp="0" diagonalDown="0" outline="0">
        <left style="thin">
          <color indexed="64"/>
        </left>
        <right style="thin">
          <color indexed="64"/>
        </right>
        <top/>
        <bottom/>
      </border>
    </dxf>
    <dxf>
      <font>
        <b val="0"/>
        <i val="0"/>
        <strike val="0"/>
        <condense val="0"/>
        <extend val="0"/>
        <outline val="0"/>
        <shadow val="0"/>
        <u val="none"/>
        <vertAlign val="baseline"/>
        <sz val="11"/>
        <color auto="1"/>
        <name val="Calibri"/>
        <family val="2"/>
        <scheme val="minor"/>
      </font>
      <numFmt numFmtId="164" formatCode="&quot;$&quot;#,##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auto="1"/>
        <name val="Calibri"/>
        <family val="2"/>
        <scheme val="minor"/>
      </font>
      <numFmt numFmtId="164" formatCode="&quot;$&quot;#,##0"/>
      <fill>
        <patternFill patternType="none">
          <fgColor indexed="64"/>
          <bgColor indexed="65"/>
        </patternFill>
      </fill>
      <alignment horizontal="center" vertical="bottom" textRotation="0" wrapText="0" indent="0" justifyLastLine="0" shrinkToFit="0" readingOrder="0"/>
      <border diagonalUp="0" diagonalDown="0" outline="0">
        <left style="thin">
          <color indexed="64"/>
        </left>
        <right style="thin">
          <color indexed="64"/>
        </right>
        <top/>
        <bottom/>
      </border>
    </dxf>
    <dxf>
      <font>
        <b val="0"/>
        <i val="0"/>
        <strike val="0"/>
        <condense val="0"/>
        <extend val="0"/>
        <outline val="0"/>
        <shadow val="0"/>
        <u val="none"/>
        <vertAlign val="baseline"/>
        <sz val="11"/>
        <color auto="1"/>
        <name val="Calibri"/>
        <family val="2"/>
        <scheme val="minor"/>
      </font>
      <numFmt numFmtId="164" formatCode="&quot;$&quot;#,##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auto="1"/>
        <name val="Calibri"/>
        <family val="2"/>
        <scheme val="minor"/>
      </font>
      <numFmt numFmtId="164" formatCode="&quot;$&quot;#,##0"/>
      <fill>
        <patternFill patternType="none">
          <fgColor indexed="64"/>
          <bgColor indexed="65"/>
        </patternFill>
      </fill>
      <alignment horizontal="center" vertical="bottom" textRotation="0" wrapText="0" indent="0" justifyLastLine="0" shrinkToFit="0" readingOrder="0"/>
      <border diagonalUp="0" diagonalDown="0" outline="0">
        <left style="thin">
          <color indexed="64"/>
        </left>
        <right style="thin">
          <color indexed="64"/>
        </right>
        <top/>
        <bottom/>
      </border>
    </dxf>
    <dxf>
      <font>
        <b val="0"/>
        <i val="0"/>
        <strike val="0"/>
        <condense val="0"/>
        <extend val="0"/>
        <outline val="0"/>
        <shadow val="0"/>
        <u val="none"/>
        <vertAlign val="baseline"/>
        <sz val="11"/>
        <color auto="1"/>
        <name val="Calibri"/>
        <family val="2"/>
        <scheme val="minor"/>
      </font>
      <numFmt numFmtId="164" formatCode="&quot;$&quot;#,##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auto="1"/>
        <name val="Calibri"/>
        <family val="2"/>
        <scheme val="minor"/>
      </font>
      <numFmt numFmtId="164" formatCode="&quot;$&quot;#,##0"/>
      <fill>
        <patternFill patternType="none">
          <fgColor indexed="64"/>
          <bgColor indexed="65"/>
        </patternFill>
      </fill>
      <alignment horizontal="center" vertical="bottom" textRotation="0" wrapText="0" indent="0" justifyLastLine="0" shrinkToFit="0" readingOrder="0"/>
      <border diagonalUp="0" diagonalDown="0" outline="0">
        <left style="thin">
          <color indexed="64"/>
        </left>
        <right style="thin">
          <color indexed="64"/>
        </right>
        <top/>
        <bottom/>
      </border>
    </dxf>
    <dxf>
      <font>
        <b val="0"/>
        <i val="0"/>
        <strike val="0"/>
        <condense val="0"/>
        <extend val="0"/>
        <outline val="0"/>
        <shadow val="0"/>
        <u val="none"/>
        <vertAlign val="baseline"/>
        <sz val="11"/>
        <color auto="1"/>
        <name val="Calibri"/>
        <family val="2"/>
        <scheme val="minor"/>
      </font>
      <numFmt numFmtId="164" formatCode="&quot;$&quot;#,##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auto="1"/>
        <name val="Calibri"/>
        <family val="2"/>
        <scheme val="minor"/>
      </font>
      <numFmt numFmtId="164" formatCode="&quot;$&quot;#,##0"/>
      <fill>
        <patternFill patternType="none">
          <fgColor indexed="64"/>
          <bgColor indexed="65"/>
        </patternFill>
      </fill>
      <alignment horizontal="center" vertical="bottom" textRotation="0" wrapText="0" indent="0" justifyLastLine="0" shrinkToFit="0" readingOrder="0"/>
      <border diagonalUp="0" diagonalDown="0" outline="0">
        <left style="thin">
          <color indexed="64"/>
        </left>
        <right style="thin">
          <color indexed="64"/>
        </right>
        <top/>
        <bottom/>
      </border>
    </dxf>
    <dxf>
      <font>
        <b val="0"/>
        <i val="0"/>
        <strike val="0"/>
        <condense val="0"/>
        <extend val="0"/>
        <outline val="0"/>
        <shadow val="0"/>
        <u val="none"/>
        <vertAlign val="baseline"/>
        <sz val="11"/>
        <color auto="1"/>
        <name val="Calibri"/>
        <family val="2"/>
        <scheme val="minor"/>
      </font>
      <numFmt numFmtId="164" formatCode="&quot;$&quot;#,##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auto="1"/>
        <name val="Calibri"/>
        <family val="2"/>
        <scheme val="minor"/>
      </font>
      <numFmt numFmtId="164" formatCode="&quot;$&quot;#,##0"/>
      <fill>
        <patternFill patternType="none">
          <fgColor indexed="64"/>
          <bgColor indexed="65"/>
        </patternFill>
      </fill>
      <alignment horizontal="center" vertical="bottom" textRotation="0" wrapText="0" indent="0" justifyLastLine="0" shrinkToFit="0" readingOrder="0"/>
      <border diagonalUp="0" diagonalDown="0" outline="0">
        <left style="thin">
          <color indexed="64"/>
        </left>
        <right style="thin">
          <color indexed="64"/>
        </right>
        <top/>
        <bottom/>
      </border>
    </dxf>
    <dxf>
      <font>
        <b val="0"/>
        <i val="0"/>
        <strike val="0"/>
        <condense val="0"/>
        <extend val="0"/>
        <outline val="0"/>
        <shadow val="0"/>
        <u val="none"/>
        <vertAlign val="baseline"/>
        <sz val="11"/>
        <color auto="1"/>
        <name val="Calibri"/>
        <family val="2"/>
        <scheme val="minor"/>
      </font>
      <numFmt numFmtId="164" formatCode="&quot;$&quot;#,##0"/>
      <alignment horizontal="center" vertical="bottom" textRotation="0" wrapText="0" indent="0" justifyLastLine="0" shrinkToFit="0" readingOrder="0"/>
      <border diagonalUp="0" diagonalDown="0" outline="0">
        <left style="thin">
          <color indexed="64"/>
        </left>
        <right style="thin">
          <color indexed="64"/>
        </right>
        <top/>
        <bottom style="thin">
          <color indexed="64"/>
        </bottom>
      </border>
    </dxf>
    <dxf>
      <font>
        <b val="0"/>
        <i val="0"/>
        <strike val="0"/>
        <condense val="0"/>
        <extend val="0"/>
        <outline val="0"/>
        <shadow val="0"/>
        <u val="none"/>
        <vertAlign val="baseline"/>
        <sz val="11"/>
        <color auto="1"/>
        <name val="Calibri"/>
        <family val="2"/>
        <scheme val="minor"/>
      </font>
      <numFmt numFmtId="164" formatCode="&quot;$&quot;#,##0"/>
      <fill>
        <patternFill patternType="none">
          <fgColor indexed="64"/>
          <bgColor indexed="65"/>
        </patternFill>
      </fill>
      <alignment horizontal="center" vertical="bottom" textRotation="0" wrapText="0" indent="0" justifyLastLine="0" shrinkToFit="0" readingOrder="0"/>
      <border diagonalUp="0" diagonalDown="0" outline="0">
        <left style="thin">
          <color indexed="64"/>
        </left>
        <right style="thin">
          <color indexed="64"/>
        </right>
        <top/>
        <bottom/>
      </border>
    </dxf>
    <dxf>
      <font>
        <b val="0"/>
        <i val="0"/>
        <strike val="0"/>
        <condense val="0"/>
        <extend val="0"/>
        <outline val="0"/>
        <shadow val="0"/>
        <u val="none"/>
        <vertAlign val="baseline"/>
        <sz val="11"/>
        <color auto="1"/>
        <name val="Calibri"/>
        <family val="2"/>
        <scheme val="minor"/>
      </font>
      <numFmt numFmtId="164" formatCode="&quot;$&quot;#,##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auto="1"/>
        <name val="Calibri"/>
        <family val="2"/>
        <scheme val="minor"/>
      </font>
      <numFmt numFmtId="164" formatCode="&quot;$&quot;#,##0"/>
      <fill>
        <patternFill patternType="none">
          <fgColor indexed="64"/>
          <bgColor indexed="65"/>
        </patternFill>
      </fill>
      <alignment horizontal="center" vertical="bottom" textRotation="0" wrapText="0" indent="0" justifyLastLine="0" shrinkToFit="0" readingOrder="0"/>
      <border diagonalUp="0" diagonalDown="0" outline="0">
        <left style="thin">
          <color indexed="64"/>
        </left>
        <right style="thin">
          <color indexed="64"/>
        </right>
        <top/>
        <bottom/>
      </border>
    </dxf>
    <dxf>
      <font>
        <b val="0"/>
        <i val="0"/>
        <strike val="0"/>
        <condense val="0"/>
        <extend val="0"/>
        <outline val="0"/>
        <shadow val="0"/>
        <u val="none"/>
        <vertAlign val="baseline"/>
        <sz val="11"/>
        <color auto="1"/>
        <name val="Calibri"/>
        <family val="2"/>
        <scheme val="minor"/>
      </font>
      <numFmt numFmtId="164" formatCode="&quot;$&quot;#,##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auto="1"/>
        <name val="Calibri"/>
        <family val="2"/>
        <scheme val="minor"/>
      </font>
      <numFmt numFmtId="164" formatCode="&quot;$&quot;#,##0"/>
      <fill>
        <patternFill patternType="none">
          <fgColor indexed="64"/>
          <bgColor indexed="65"/>
        </patternFill>
      </fill>
      <alignment horizontal="center" vertical="bottom" textRotation="0" wrapText="0" indent="0" justifyLastLine="0" shrinkToFit="0" readingOrder="0"/>
      <border diagonalUp="0" diagonalDown="0" outline="0">
        <left style="thin">
          <color indexed="64"/>
        </left>
        <right style="thin">
          <color indexed="64"/>
        </right>
        <top/>
        <bottom/>
      </border>
    </dxf>
    <dxf>
      <font>
        <b val="0"/>
        <i val="0"/>
        <strike val="0"/>
        <condense val="0"/>
        <extend val="0"/>
        <outline val="0"/>
        <shadow val="0"/>
        <u val="none"/>
        <vertAlign val="baseline"/>
        <sz val="11"/>
        <color auto="1"/>
        <name val="Calibri"/>
        <family val="2"/>
        <scheme val="minor"/>
      </font>
      <numFmt numFmtId="164" formatCode="&quot;$&quot;#,##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auto="1"/>
        <name val="Calibri"/>
        <family val="2"/>
        <scheme val="minor"/>
      </font>
      <numFmt numFmtId="164" formatCode="&quot;$&quot;#,##0"/>
      <fill>
        <patternFill patternType="none">
          <fgColor indexed="64"/>
          <bgColor indexed="65"/>
        </patternFill>
      </fill>
      <alignment horizontal="center" vertical="bottom" textRotation="0" wrapText="0" indent="0" justifyLastLine="0" shrinkToFit="0" readingOrder="0"/>
      <border diagonalUp="0" diagonalDown="0" outline="0">
        <left style="thin">
          <color indexed="64"/>
        </left>
        <right style="thin">
          <color indexed="64"/>
        </right>
        <top/>
        <bottom/>
      </border>
    </dxf>
    <dxf>
      <font>
        <b val="0"/>
        <i val="0"/>
        <strike val="0"/>
        <condense val="0"/>
        <extend val="0"/>
        <outline val="0"/>
        <shadow val="0"/>
        <u val="none"/>
        <vertAlign val="baseline"/>
        <sz val="11"/>
        <color auto="1"/>
        <name val="Calibri"/>
        <family val="2"/>
        <scheme val="minor"/>
      </font>
      <numFmt numFmtId="164" formatCode="&quot;$&quot;#,##0"/>
      <fill>
        <patternFill patternType="solid">
          <fgColor indexed="64"/>
          <bgColor theme="3" tint="0.79998168889431442"/>
        </patternFill>
      </fill>
      <alignment horizontal="center"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auto="1"/>
        <name val="Calibri"/>
        <family val="2"/>
        <scheme val="minor"/>
      </font>
      <numFmt numFmtId="164" formatCode="&quot;$&quot;#,##0"/>
      <fill>
        <patternFill patternType="none">
          <fgColor indexed="64"/>
          <bgColor indexed="65"/>
        </patternFill>
      </fill>
      <alignment horizontal="center" vertical="bottom" textRotation="0" wrapText="0" indent="0" justifyLastLine="0" shrinkToFit="0" readingOrder="0"/>
      <border diagonalUp="0" diagonalDown="0" outline="0">
        <left style="thin">
          <color indexed="64"/>
        </left>
        <right style="thin">
          <color indexed="64"/>
        </right>
        <top/>
        <bottom/>
      </border>
    </dxf>
    <dxf>
      <font>
        <b val="0"/>
        <i val="0"/>
        <strike val="0"/>
        <condense val="0"/>
        <extend val="0"/>
        <outline val="0"/>
        <shadow val="0"/>
        <u val="none"/>
        <vertAlign val="baseline"/>
        <sz val="11"/>
        <color auto="1"/>
        <name val="Calibri"/>
        <family val="2"/>
        <scheme val="minor"/>
      </font>
      <numFmt numFmtId="164" formatCode="&quot;$&quot;#,##0"/>
      <alignment horizontal="center"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auto="1"/>
        <name val="Calibri"/>
        <family val="2"/>
        <scheme val="minor"/>
      </font>
      <numFmt numFmtId="164" formatCode="&quot;$&quot;#,##0"/>
      <fill>
        <patternFill patternType="none">
          <fgColor indexed="64"/>
          <bgColor indexed="65"/>
        </patternFill>
      </fill>
      <alignment horizontal="center" vertical="bottom" textRotation="0" wrapText="0" indent="0" justifyLastLine="0" shrinkToFit="0" readingOrder="0"/>
      <border diagonalUp="0" diagonalDown="0" outline="0">
        <left style="thin">
          <color indexed="64"/>
        </left>
        <right style="thin">
          <color indexed="64"/>
        </right>
        <top/>
        <bottom/>
      </border>
    </dxf>
    <dxf>
      <font>
        <b val="0"/>
        <i val="0"/>
        <strike val="0"/>
        <condense val="0"/>
        <extend val="0"/>
        <outline val="0"/>
        <shadow val="0"/>
        <u val="none"/>
        <vertAlign val="baseline"/>
        <sz val="11"/>
        <color auto="1"/>
        <name val="Calibri"/>
        <family val="2"/>
        <scheme val="minor"/>
      </font>
      <numFmt numFmtId="164" formatCode="&quot;$&quot;#,##0"/>
      <alignment horizontal="center" vertical="bottom" textRotation="0" wrapText="0" indent="0" justifyLastLine="0" shrinkToFit="0" readingOrder="0"/>
      <border diagonalUp="0" diagonalDown="0" outline="0">
        <left style="thin">
          <color indexed="64"/>
        </left>
        <right style="thin">
          <color indexed="64"/>
        </right>
        <top/>
        <bottom style="thin">
          <color indexed="64"/>
        </bottom>
      </border>
    </dxf>
    <dxf>
      <font>
        <b val="0"/>
        <i val="0"/>
        <strike val="0"/>
        <condense val="0"/>
        <extend val="0"/>
        <outline val="0"/>
        <shadow val="0"/>
        <u val="none"/>
        <vertAlign val="baseline"/>
        <sz val="11"/>
        <color auto="1"/>
        <name val="Calibri"/>
        <family val="2"/>
        <scheme val="minor"/>
      </font>
      <numFmt numFmtId="164" formatCode="&quot;$&quot;#,##0"/>
      <fill>
        <patternFill patternType="none">
          <fgColor indexed="64"/>
          <bgColor indexed="65"/>
        </patternFill>
      </fill>
      <alignment horizontal="center" vertical="bottom" textRotation="0" wrapText="0" indent="0" justifyLastLine="0" shrinkToFit="0" readingOrder="0"/>
      <border diagonalUp="0" diagonalDown="0" outline="0">
        <left style="thin">
          <color indexed="64"/>
        </left>
        <right style="thin">
          <color indexed="64"/>
        </right>
        <top/>
        <bottom/>
      </border>
    </dxf>
    <dxf>
      <font>
        <b val="0"/>
        <i val="0"/>
        <strike val="0"/>
        <condense val="0"/>
        <extend val="0"/>
        <outline val="0"/>
        <shadow val="0"/>
        <u val="none"/>
        <vertAlign val="baseline"/>
        <sz val="11"/>
        <color auto="1"/>
        <name val="Calibri"/>
        <family val="2"/>
        <scheme val="minor"/>
      </font>
      <numFmt numFmtId="164" formatCode="&quot;$&quot;#,##0"/>
      <alignment horizontal="center" vertical="bottom" textRotation="0" wrapText="0" indent="0" justifyLastLine="0" shrinkToFit="0" readingOrder="0"/>
      <border diagonalUp="0" diagonalDown="0" outline="0">
        <left style="thin">
          <color indexed="64"/>
        </left>
        <right style="thin">
          <color indexed="64"/>
        </right>
        <top/>
        <bottom style="thin">
          <color indexed="64"/>
        </bottom>
      </border>
    </dxf>
    <dxf>
      <font>
        <b val="0"/>
        <i val="0"/>
        <strike val="0"/>
        <condense val="0"/>
        <extend val="0"/>
        <outline val="0"/>
        <shadow val="0"/>
        <u val="none"/>
        <vertAlign val="baseline"/>
        <sz val="11"/>
        <color auto="1"/>
        <name val="Calibri"/>
        <family val="2"/>
        <scheme val="minor"/>
      </font>
      <numFmt numFmtId="164" formatCode="&quot;$&quot;#,##0"/>
      <fill>
        <patternFill patternType="none">
          <fgColor indexed="64"/>
          <bgColor indexed="65"/>
        </patternFill>
      </fill>
      <alignment horizontal="center" vertical="bottom" textRotation="0" wrapText="0" indent="0" justifyLastLine="0" shrinkToFit="0" readingOrder="0"/>
      <border diagonalUp="0" diagonalDown="0" outline="0">
        <left style="thin">
          <color indexed="64"/>
        </left>
        <right style="thin">
          <color indexed="64"/>
        </right>
        <top/>
        <bottom/>
      </border>
    </dxf>
    <dxf>
      <font>
        <b val="0"/>
        <i val="0"/>
        <strike val="0"/>
        <condense val="0"/>
        <extend val="0"/>
        <outline val="0"/>
        <shadow val="0"/>
        <u val="none"/>
        <vertAlign val="baseline"/>
        <sz val="11"/>
        <color auto="1"/>
        <name val="Calibri"/>
        <family val="2"/>
        <scheme val="minor"/>
      </font>
      <numFmt numFmtId="164" formatCode="&quot;$&quot;#,##0"/>
      <alignment horizontal="center" vertical="center" textRotation="0" wrapText="0" indent="0" justifyLastLine="0" shrinkToFit="0" readingOrder="0"/>
      <border diagonalUp="0" diagonalDown="0" outline="0">
        <left style="thin">
          <color indexed="64"/>
        </left>
        <right style="thin">
          <color indexed="64"/>
        </right>
        <top/>
        <bottom style="thin">
          <color indexed="64"/>
        </bottom>
      </border>
    </dxf>
    <dxf>
      <font>
        <b val="0"/>
        <i val="0"/>
        <strike val="0"/>
        <condense val="0"/>
        <extend val="0"/>
        <outline val="0"/>
        <shadow val="0"/>
        <u val="none"/>
        <vertAlign val="baseline"/>
        <sz val="11"/>
        <color auto="1"/>
        <name val="Calibri"/>
        <family val="2"/>
        <scheme val="minor"/>
      </font>
      <numFmt numFmtId="164" formatCode="&quot;$&quot;#,##0"/>
      <fill>
        <patternFill patternType="none">
          <fgColor indexed="64"/>
          <bgColor indexed="65"/>
        </patternFill>
      </fill>
      <alignment horizontal="center" vertical="bottom" textRotation="0" wrapText="0" indent="0" justifyLastLine="0" shrinkToFit="0" readingOrder="0"/>
      <border diagonalUp="0" diagonalDown="0" outline="0">
        <left style="thin">
          <color indexed="64"/>
        </left>
        <right style="thin">
          <color indexed="64"/>
        </right>
        <top/>
        <bottom/>
      </border>
    </dxf>
    <dxf>
      <font>
        <b val="0"/>
        <i val="0"/>
        <strike val="0"/>
        <condense val="0"/>
        <extend val="0"/>
        <outline val="0"/>
        <shadow val="0"/>
        <u val="none"/>
        <vertAlign val="baseline"/>
        <sz val="11"/>
        <color auto="1"/>
        <name val="Calibri"/>
        <family val="2"/>
        <scheme val="minor"/>
      </font>
      <numFmt numFmtId="164" formatCode="&quot;$&quot;#,##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auto="1"/>
        <name val="Calibri"/>
        <family val="2"/>
        <scheme val="minor"/>
      </font>
      <numFmt numFmtId="164" formatCode="&quot;$&quot;#,##0"/>
      <fill>
        <patternFill patternType="none">
          <fgColor indexed="64"/>
          <bgColor indexed="65"/>
        </patternFill>
      </fill>
      <alignment horizontal="center" vertical="bottom" textRotation="0" wrapText="0" indent="0" justifyLastLine="0" shrinkToFit="0" readingOrder="0"/>
      <border diagonalUp="0" diagonalDown="0" outline="0">
        <left style="thin">
          <color indexed="64"/>
        </left>
        <right style="thin">
          <color indexed="64"/>
        </right>
        <top/>
        <bottom/>
      </border>
    </dxf>
    <dxf>
      <font>
        <b val="0"/>
        <i val="0"/>
        <strike val="0"/>
        <condense val="0"/>
        <extend val="0"/>
        <outline val="0"/>
        <shadow val="0"/>
        <u val="none"/>
        <vertAlign val="baseline"/>
        <sz val="11"/>
        <color auto="1"/>
        <name val="Calibri"/>
        <family val="2"/>
        <scheme val="minor"/>
      </font>
      <numFmt numFmtId="164" formatCode="&quot;$&quot;#,##0"/>
      <alignment horizontal="right"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auto="1"/>
        <name val="Calibri"/>
        <family val="2"/>
        <scheme val="minor"/>
      </font>
      <numFmt numFmtId="164" formatCode="&quot;$&quot;#,##0"/>
      <fill>
        <patternFill patternType="none">
          <fgColor indexed="64"/>
          <bgColor indexed="65"/>
        </patternFill>
      </fill>
      <alignment horizontal="center" vertical="bottom" textRotation="0" wrapText="0" indent="0" justifyLastLine="0" shrinkToFit="0" readingOrder="0"/>
      <border diagonalUp="0" diagonalDown="0" outline="0">
        <left style="thin">
          <color indexed="64"/>
        </left>
        <right style="thin">
          <color indexed="64"/>
        </right>
        <top/>
        <bottom/>
      </border>
    </dxf>
    <dxf>
      <font>
        <b val="0"/>
        <i val="0"/>
        <strike val="0"/>
        <condense val="0"/>
        <extend val="0"/>
        <outline val="0"/>
        <shadow val="0"/>
        <u val="none"/>
        <vertAlign val="baseline"/>
        <sz val="11"/>
        <color auto="1"/>
        <name val="Calibri"/>
        <family val="2"/>
        <scheme val="minor"/>
      </font>
      <numFmt numFmtId="164" formatCode="&quot;$&quot;#,##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auto="1"/>
        <name val="Calibri"/>
        <family val="2"/>
        <scheme val="minor"/>
      </font>
      <numFmt numFmtId="164" formatCode="&quot;$&quot;#,##0"/>
      <fill>
        <patternFill patternType="none">
          <fgColor indexed="64"/>
          <bgColor indexed="65"/>
        </patternFill>
      </fill>
      <alignment horizontal="center" vertical="bottom" textRotation="0" wrapText="0" indent="0" justifyLastLine="0" shrinkToFit="0" readingOrder="0"/>
      <border diagonalUp="0" diagonalDown="0" outline="0">
        <left style="thin">
          <color indexed="64"/>
        </left>
        <right style="thin">
          <color indexed="64"/>
        </right>
        <top/>
        <bottom/>
      </border>
    </dxf>
    <dxf>
      <font>
        <b val="0"/>
        <i val="0"/>
        <strike val="0"/>
        <condense val="0"/>
        <extend val="0"/>
        <outline val="0"/>
        <shadow val="0"/>
        <u val="none"/>
        <vertAlign val="baseline"/>
        <sz val="11"/>
        <color auto="1"/>
        <name val="Calibri"/>
        <family val="2"/>
        <scheme val="minor"/>
      </font>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auto="1"/>
        <name val="Calibri"/>
        <family val="2"/>
        <scheme val="minor"/>
      </font>
      <numFmt numFmtId="164" formatCode="&quot;$&quot;#,##0"/>
      <fill>
        <patternFill patternType="none">
          <fgColor indexed="64"/>
          <bgColor indexed="65"/>
        </patternFill>
      </fill>
      <alignment horizontal="center" vertical="bottom" textRotation="0" wrapText="0" indent="0" justifyLastLine="0" shrinkToFit="0" readingOrder="0"/>
      <border diagonalUp="0" diagonalDown="0" outline="0">
        <left style="thin">
          <color indexed="64"/>
        </left>
        <right style="thin">
          <color indexed="64"/>
        </right>
        <top/>
        <bottom/>
      </border>
    </dxf>
    <dxf>
      <font>
        <b val="0"/>
        <i val="0"/>
        <strike val="0"/>
        <condense val="0"/>
        <extend val="0"/>
        <outline val="0"/>
        <shadow val="0"/>
        <u val="none"/>
        <vertAlign val="baseline"/>
        <sz val="11"/>
        <color auto="1"/>
        <name val="Calibri"/>
        <family val="2"/>
        <scheme val="minor"/>
      </font>
      <numFmt numFmtId="164" formatCode="&quot;$&quot;#,##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auto="1"/>
        <name val="Calibri"/>
        <family val="2"/>
        <scheme val="minor"/>
      </font>
      <numFmt numFmtId="164" formatCode="&quot;$&quot;#,##0"/>
      <fill>
        <patternFill patternType="none">
          <fgColor indexed="64"/>
          <bgColor indexed="65"/>
        </patternFill>
      </fill>
      <alignment horizontal="center" vertical="bottom" textRotation="0" wrapText="0" indent="0" justifyLastLine="0" shrinkToFit="0" readingOrder="0"/>
      <border diagonalUp="0" diagonalDown="0" outline="0">
        <left style="thin">
          <color indexed="64"/>
        </left>
        <right style="thin">
          <color indexed="64"/>
        </right>
        <top/>
        <bottom/>
      </border>
    </dxf>
    <dxf>
      <font>
        <b val="0"/>
        <i val="0"/>
        <strike val="0"/>
        <condense val="0"/>
        <extend val="0"/>
        <outline val="0"/>
        <shadow val="0"/>
        <u val="none"/>
        <vertAlign val="baseline"/>
        <sz val="11"/>
        <color auto="1"/>
        <name val="Calibri"/>
        <family val="2"/>
        <scheme val="minor"/>
      </font>
      <numFmt numFmtId="164" formatCode="&quot;$&quot;#,##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auto="1"/>
        <name val="Calibri"/>
        <family val="2"/>
        <scheme val="minor"/>
      </font>
      <numFmt numFmtId="164" formatCode="&quot;$&quot;#,##0"/>
      <fill>
        <patternFill patternType="none">
          <fgColor indexed="64"/>
          <bgColor indexed="65"/>
        </patternFill>
      </fill>
      <alignment horizontal="center" vertical="bottom" textRotation="0" wrapText="0" indent="0" justifyLastLine="0" shrinkToFit="0" readingOrder="0"/>
      <border diagonalUp="0" diagonalDown="0" outline="0">
        <left style="thin">
          <color indexed="64"/>
        </left>
        <right style="thin">
          <color indexed="64"/>
        </right>
        <top/>
        <bottom/>
      </border>
    </dxf>
    <dxf>
      <font>
        <b val="0"/>
        <i val="0"/>
        <strike val="0"/>
        <condense val="0"/>
        <extend val="0"/>
        <outline val="0"/>
        <shadow val="0"/>
        <u val="none"/>
        <vertAlign val="baseline"/>
        <sz val="11"/>
        <color auto="1"/>
        <name val="Calibri"/>
        <family val="2"/>
        <scheme val="minor"/>
      </font>
      <numFmt numFmtId="164" formatCode="&quot;$&quot;#,##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auto="1"/>
        <name val="Calibri"/>
        <family val="2"/>
        <scheme val="minor"/>
      </font>
      <numFmt numFmtId="164" formatCode="&quot;$&quot;#,##0"/>
      <fill>
        <patternFill patternType="none">
          <fgColor indexed="64"/>
          <bgColor indexed="65"/>
        </patternFill>
      </fill>
      <alignment horizontal="center" vertical="bottom" textRotation="0" wrapText="0" indent="0" justifyLastLine="0" shrinkToFit="0" readingOrder="0"/>
      <border diagonalUp="0" diagonalDown="0" outline="0">
        <left style="thin">
          <color indexed="64"/>
        </left>
        <right style="thin">
          <color indexed="64"/>
        </right>
        <top/>
        <bottom/>
      </border>
    </dxf>
    <dxf>
      <font>
        <b val="0"/>
        <i val="0"/>
        <strike val="0"/>
        <condense val="0"/>
        <extend val="0"/>
        <outline val="0"/>
        <shadow val="0"/>
        <u val="none"/>
        <vertAlign val="baseline"/>
        <sz val="11"/>
        <color auto="1"/>
        <name val="Calibri"/>
        <family val="2"/>
        <scheme val="minor"/>
      </font>
      <numFmt numFmtId="164" formatCode="&quot;$&quot;#,##0"/>
      <alignment horizontal="right"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auto="1"/>
        <name val="Calibri"/>
        <family val="2"/>
        <scheme val="minor"/>
      </font>
      <numFmt numFmtId="164" formatCode="&quot;$&quot;#,##0"/>
      <fill>
        <patternFill patternType="none">
          <fgColor indexed="64"/>
          <bgColor indexed="65"/>
        </patternFill>
      </fill>
      <alignment horizontal="center" vertical="bottom" textRotation="0" wrapText="0" indent="0" justifyLastLine="0" shrinkToFit="0" readingOrder="0"/>
      <border diagonalUp="0" diagonalDown="0" outline="0">
        <left style="thin">
          <color indexed="64"/>
        </left>
        <right style="thin">
          <color indexed="64"/>
        </right>
        <top/>
        <bottom/>
      </border>
    </dxf>
    <dxf>
      <font>
        <b val="0"/>
        <i val="0"/>
        <strike val="0"/>
        <condense val="0"/>
        <extend val="0"/>
        <outline val="0"/>
        <shadow val="0"/>
        <u val="none"/>
        <vertAlign val="baseline"/>
        <sz val="11"/>
        <color auto="1"/>
        <name val="Calibri"/>
        <family val="2"/>
        <scheme val="minor"/>
      </font>
      <numFmt numFmtId="164" formatCode="&quot;$&quot;#,##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auto="1"/>
        <name val="Calibri"/>
        <family val="2"/>
        <scheme val="minor"/>
      </font>
      <numFmt numFmtId="164" formatCode="&quot;$&quot;#,##0"/>
      <fill>
        <patternFill patternType="none">
          <fgColor indexed="64"/>
          <bgColor indexed="65"/>
        </patternFill>
      </fill>
      <alignment horizontal="center" vertical="bottom" textRotation="0" wrapText="0" indent="0" justifyLastLine="0" shrinkToFit="0" readingOrder="0"/>
      <border diagonalUp="0" diagonalDown="0" outline="0">
        <left style="thin">
          <color indexed="64"/>
        </left>
        <right style="thin">
          <color indexed="64"/>
        </right>
        <top/>
        <bottom/>
      </border>
    </dxf>
    <dxf>
      <font>
        <b val="0"/>
        <i val="0"/>
        <strike val="0"/>
        <condense val="0"/>
        <extend val="0"/>
        <outline val="0"/>
        <shadow val="0"/>
        <u val="none"/>
        <vertAlign val="baseline"/>
        <sz val="11"/>
        <color auto="1"/>
        <name val="Calibri"/>
        <family val="2"/>
        <scheme val="minor"/>
      </font>
      <numFmt numFmtId="164" formatCode="&quot;$&quot;#,##0"/>
      <fill>
        <patternFill patternType="none">
          <fgColor indexed="64"/>
          <bgColor indexed="65"/>
        </patternFill>
      </fill>
      <alignment horizontal="center"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auto="1"/>
        <name val="Calibri"/>
        <family val="2"/>
        <scheme val="minor"/>
      </font>
      <border diagonalUp="0" diagonalDown="0" outline="0">
        <left style="thin">
          <color indexed="64"/>
        </left>
        <right style="thin">
          <color indexed="64"/>
        </right>
        <top/>
        <bottom/>
      </border>
    </dxf>
    <dxf>
      <font>
        <b val="0"/>
        <i val="0"/>
        <strike val="0"/>
        <condense val="0"/>
        <extend val="0"/>
        <outline val="0"/>
        <shadow val="0"/>
        <u val="none"/>
        <vertAlign val="baseline"/>
        <sz val="11"/>
        <color auto="1"/>
        <name val="Calibri"/>
        <family val="2"/>
        <scheme val="minor"/>
      </font>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auto="1"/>
        <name val="Calibri"/>
        <family val="2"/>
        <scheme val="minor"/>
      </font>
      <numFmt numFmtId="0" formatCode="General"/>
      <fill>
        <patternFill patternType="none">
          <fgColor indexed="64"/>
          <bgColor indexed="65"/>
        </patternFill>
      </fill>
      <alignment horizontal="right" vertical="bottom" textRotation="0" wrapText="0" indent="0" justifyLastLine="0" shrinkToFit="0" readingOrder="0"/>
      <border diagonalUp="0" diagonalDown="0" outline="0">
        <left style="thin">
          <color indexed="64"/>
        </left>
        <right style="thin">
          <color indexed="64"/>
        </right>
        <top/>
        <bottom/>
      </border>
      <protection locked="1" hidden="0"/>
    </dxf>
    <dxf>
      <font>
        <b val="0"/>
        <i val="0"/>
        <strike val="0"/>
        <condense val="0"/>
        <extend val="0"/>
        <outline val="0"/>
        <shadow val="0"/>
        <u val="none"/>
        <vertAlign val="baseline"/>
        <sz val="11"/>
        <color auto="1"/>
        <name val="Calibri"/>
        <family val="2"/>
        <scheme val="minor"/>
      </font>
      <numFmt numFmtId="167" formatCode="mm/dd/yy;@"/>
      <alignment horizontal="right"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auto="1"/>
        <name val="Calibri"/>
        <family val="2"/>
        <scheme val="minor"/>
      </font>
      <numFmt numFmtId="0" formatCode="General"/>
      <fill>
        <patternFill patternType="none">
          <fgColor indexed="64"/>
          <bgColor indexed="65"/>
        </patternFill>
      </fill>
      <alignment horizontal="right" vertical="bottom" textRotation="0" wrapText="0" indent="0" justifyLastLine="0" shrinkToFit="0" readingOrder="0"/>
      <border diagonalUp="0" diagonalDown="0" outline="0">
        <left style="thin">
          <color indexed="64"/>
        </left>
        <right style="thin">
          <color indexed="64"/>
        </right>
        <top/>
        <bottom/>
      </border>
      <protection locked="1" hidden="0"/>
    </dxf>
    <dxf>
      <font>
        <b val="0"/>
        <i val="0"/>
        <strike val="0"/>
        <condense val="0"/>
        <extend val="0"/>
        <outline val="0"/>
        <shadow val="0"/>
        <u val="none"/>
        <vertAlign val="baseline"/>
        <sz val="11"/>
        <color auto="1"/>
        <name val="Calibri"/>
        <family val="2"/>
        <scheme val="minor"/>
      </font>
      <alignment horizontal="right"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auto="1"/>
        <name val="Calibri"/>
        <family val="2"/>
        <scheme val="minor"/>
      </font>
      <numFmt numFmtId="0" formatCode="General"/>
      <fill>
        <patternFill patternType="none">
          <fgColor indexed="64"/>
          <bgColor indexed="65"/>
        </patternFill>
      </fill>
      <alignment horizontal="right" vertical="bottom" textRotation="0" wrapText="0" indent="0" justifyLastLine="0" shrinkToFit="0" readingOrder="0"/>
      <border diagonalUp="0" diagonalDown="0" outline="0">
        <left style="thin">
          <color indexed="64"/>
        </left>
        <right style="thin">
          <color indexed="64"/>
        </right>
        <top/>
        <bottom/>
      </border>
      <protection locked="1" hidden="0"/>
    </dxf>
    <dxf>
      <font>
        <b val="0"/>
        <i val="0"/>
        <strike val="0"/>
        <condense val="0"/>
        <extend val="0"/>
        <outline val="0"/>
        <shadow val="0"/>
        <u val="none"/>
        <vertAlign val="baseline"/>
        <sz val="11"/>
        <color auto="1"/>
        <name val="Calibri"/>
        <family val="2"/>
        <scheme val="minor"/>
      </font>
      <alignment horizontal="right"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auto="1"/>
        <name val="Calibri"/>
        <family val="2"/>
        <scheme val="minor"/>
      </font>
      <numFmt numFmtId="0" formatCode="General"/>
      <fill>
        <patternFill patternType="none">
          <fgColor indexed="64"/>
          <bgColor indexed="65"/>
        </patternFill>
      </fill>
      <alignment horizontal="general" vertical="bottom" textRotation="0" wrapText="0" indent="0" justifyLastLine="0" shrinkToFit="0" readingOrder="0"/>
      <border diagonalUp="0" diagonalDown="0" outline="0">
        <left style="thin">
          <color indexed="64"/>
        </left>
        <right style="thin">
          <color indexed="64"/>
        </right>
        <top/>
        <bottom/>
      </border>
      <protection locked="1" hidden="0"/>
    </dxf>
    <dxf>
      <font>
        <b val="0"/>
        <i val="0"/>
        <strike val="0"/>
        <condense val="0"/>
        <extend val="0"/>
        <outline val="0"/>
        <shadow val="0"/>
        <u val="none"/>
        <vertAlign val="baseline"/>
        <sz val="11"/>
        <color auto="1"/>
        <name val="Calibri"/>
        <family val="2"/>
        <scheme val="minor"/>
      </font>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auto="1"/>
        <name val="Calibri"/>
        <family val="2"/>
        <scheme val="minor"/>
      </font>
      <numFmt numFmtId="0" formatCode="General"/>
      <fill>
        <patternFill patternType="none">
          <fgColor indexed="64"/>
          <bgColor indexed="65"/>
        </patternFill>
      </fill>
      <alignment horizontal="general" vertical="bottom" textRotation="0" wrapText="0" indent="0" justifyLastLine="0" shrinkToFit="0" readingOrder="0"/>
      <border diagonalUp="0" diagonalDown="0" outline="0">
        <left style="thin">
          <color indexed="64"/>
        </left>
        <right style="thin">
          <color indexed="64"/>
        </right>
        <top/>
        <bottom/>
      </border>
      <protection locked="1" hidden="0"/>
    </dxf>
    <dxf>
      <font>
        <b val="0"/>
        <i val="0"/>
        <strike val="0"/>
        <condense val="0"/>
        <extend val="0"/>
        <outline val="0"/>
        <shadow val="0"/>
        <u val="none"/>
        <vertAlign val="baseline"/>
        <sz val="11"/>
        <color auto="1"/>
        <name val="Calibri"/>
        <family val="2"/>
        <scheme val="minor"/>
      </font>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auto="1"/>
        <name val="Calibri"/>
        <family val="2"/>
        <scheme val="minor"/>
      </font>
      <numFmt numFmtId="0" formatCode="General"/>
      <fill>
        <patternFill patternType="none">
          <fgColor indexed="64"/>
          <bgColor indexed="65"/>
        </patternFill>
      </fill>
      <alignment horizontal="general" vertical="bottom" textRotation="0" wrapText="1" indent="0" justifyLastLine="0" shrinkToFit="0" readingOrder="0"/>
      <border diagonalUp="0" diagonalDown="0" outline="0">
        <left style="thin">
          <color indexed="64"/>
        </left>
        <right style="thin">
          <color indexed="64"/>
        </right>
        <top/>
        <bottom/>
      </border>
      <protection locked="1" hidden="0"/>
    </dxf>
    <dxf>
      <font>
        <b val="0"/>
        <i val="0"/>
        <strike val="0"/>
        <condense val="0"/>
        <extend val="0"/>
        <outline val="0"/>
        <shadow val="0"/>
        <u val="none"/>
        <vertAlign val="baseline"/>
        <sz val="11"/>
        <color auto="1"/>
        <name val="Calibri"/>
        <family val="2"/>
        <scheme val="minor"/>
      </font>
      <alignment horizontal="general" vertical="bottom"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auto="1"/>
        <name val="Calibri"/>
        <family val="2"/>
        <scheme val="minor"/>
      </font>
      <numFmt numFmtId="0" formatCode="General"/>
      <fill>
        <patternFill patternType="none">
          <fgColor indexed="64"/>
          <bgColor indexed="65"/>
        </patternFill>
      </fill>
      <alignment horizontal="general" vertical="bottom" textRotation="0" wrapText="0" indent="0" justifyLastLine="0" shrinkToFit="0" readingOrder="0"/>
      <border diagonalUp="0" diagonalDown="0" outline="0">
        <left style="thin">
          <color indexed="64"/>
        </left>
        <right style="thin">
          <color indexed="64"/>
        </right>
        <top/>
        <bottom/>
      </border>
      <protection locked="1" hidden="0"/>
    </dxf>
    <dxf>
      <font>
        <b val="0"/>
        <i val="0"/>
        <strike val="0"/>
        <condense val="0"/>
        <extend val="0"/>
        <outline val="0"/>
        <shadow val="0"/>
        <u val="none"/>
        <vertAlign val="baseline"/>
        <sz val="11"/>
        <color auto="1"/>
        <name val="Calibri"/>
        <family val="2"/>
        <scheme val="minor"/>
      </font>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auto="1"/>
        <name val="Calibri"/>
        <family val="2"/>
        <scheme val="minor"/>
      </font>
      <border diagonalUp="0" diagonalDown="0" outline="0">
        <left style="thin">
          <color indexed="64"/>
        </left>
        <right style="thin">
          <color indexed="64"/>
        </right>
        <top/>
        <bottom/>
      </border>
    </dxf>
    <dxf>
      <font>
        <b val="0"/>
        <i val="0"/>
        <strike val="0"/>
        <condense val="0"/>
        <extend val="0"/>
        <outline val="0"/>
        <shadow val="0"/>
        <u val="none"/>
        <vertAlign val="baseline"/>
        <sz val="11"/>
        <color auto="1"/>
        <name val="Calibri"/>
        <family val="2"/>
        <scheme val="minor"/>
      </font>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auto="1"/>
        <name val="Calibri"/>
        <family val="2"/>
        <scheme val="minor"/>
      </font>
      <border diagonalUp="0" diagonalDown="0" outline="0">
        <left style="thin">
          <color indexed="64"/>
        </left>
        <right style="thin">
          <color indexed="64"/>
        </right>
        <top/>
        <bottom/>
      </border>
    </dxf>
    <dxf>
      <font>
        <b val="0"/>
        <i val="0"/>
        <strike val="0"/>
        <condense val="0"/>
        <extend val="0"/>
        <outline val="0"/>
        <shadow val="0"/>
        <u val="none"/>
        <vertAlign val="baseline"/>
        <sz val="11"/>
        <color auto="1"/>
        <name val="Calibri"/>
        <family val="2"/>
        <scheme val="minor"/>
      </font>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auto="1"/>
        <name val="Calibri"/>
        <family val="2"/>
        <scheme val="minor"/>
      </font>
      <border diagonalUp="0" diagonalDown="0" outline="0">
        <left style="thin">
          <color indexed="64"/>
        </left>
        <right style="thin">
          <color indexed="64"/>
        </right>
        <top/>
        <bottom/>
      </border>
    </dxf>
    <dxf>
      <font>
        <b val="0"/>
        <i val="0"/>
        <strike val="0"/>
        <condense val="0"/>
        <extend val="0"/>
        <outline val="0"/>
        <shadow val="0"/>
        <u val="none"/>
        <vertAlign val="baseline"/>
        <sz val="11"/>
        <color auto="1"/>
        <name val="Calibri"/>
        <family val="2"/>
        <scheme val="minor"/>
      </font>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1"/>
        <color auto="1"/>
        <name val="Calibri"/>
        <family val="2"/>
        <scheme val="minor"/>
      </font>
    </dxf>
    <dxf>
      <font>
        <strike val="0"/>
        <outline val="0"/>
        <shadow val="0"/>
        <u val="none"/>
        <vertAlign val="baseline"/>
        <sz val="11"/>
        <color auto="1"/>
        <name val="Calibri"/>
        <family val="2"/>
        <scheme val="minor"/>
      </font>
    </dxf>
    <dxf>
      <font>
        <strike val="0"/>
        <outline val="0"/>
        <shadow val="0"/>
        <u val="none"/>
        <vertAlign val="baseline"/>
        <sz val="11"/>
        <color auto="1"/>
        <name val="Calibri"/>
        <family val="2"/>
        <scheme val="minor"/>
      </font>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customXml" Target="../customXml/item3.xml"/><Relationship Id="rId3" Type="http://schemas.openxmlformats.org/officeDocument/2006/relationships/worksheet" Target="worksheets/sheet3.xml"/><Relationship Id="rId21" Type="http://schemas.openxmlformats.org/officeDocument/2006/relationships/styles" Target="style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customXml" Target="../customXml/item2.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customXml" Target="../customXml/item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calcChain" Target="calcChain.xml"/><Relationship Id="rId10" Type="http://schemas.openxmlformats.org/officeDocument/2006/relationships/worksheet" Target="worksheets/sheet10.xml"/><Relationship Id="rId19" Type="http://schemas.openxmlformats.org/officeDocument/2006/relationships/externalLink" Target="externalLinks/externalLink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sharedStrings" Target="sharedStrings.xml"/><Relationship Id="rId27" Type="http://schemas.openxmlformats.org/officeDocument/2006/relationships/customXml" Target="../customXml/item4.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Users/Davist/Downloads/MASTER_DataDictionaryTemplate_3.8.2016.xls%20(7).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NBW"/>
      <sheetName val="NR"/>
      <sheetName val="LGIF"/>
      <sheetName val="Energy"/>
      <sheetName val="Multifamily Services"/>
      <sheetName val="SingleFamilySpecial Loans"/>
      <sheetName val="Multifamily_Construction"/>
      <sheetName val="Example"/>
      <sheetName val="DropDownMenu"/>
      <sheetName val="Template"/>
    </sheetNames>
    <sheetDataSet>
      <sheetData sheetId="0"/>
      <sheetData sheetId="1"/>
      <sheetData sheetId="2"/>
      <sheetData sheetId="3"/>
      <sheetData sheetId="4"/>
      <sheetData sheetId="5"/>
      <sheetData sheetId="6"/>
      <sheetData sheetId="7"/>
      <sheetData sheetId="8">
        <row r="1">
          <cell r="A1" t="str">
            <v>YES</v>
          </cell>
        </row>
        <row r="2">
          <cell r="A2" t="str">
            <v>NO</v>
          </cell>
        </row>
      </sheetData>
      <sheetData sheetId="9"/>
    </sheetDataSet>
  </externalBook>
</externalLink>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B721E107-2EAF-4D4B-BED9-3A81A5404226}" name="FY26_Table" displayName="FY26_Table" ref="A1:AT30" totalsRowCount="1" headerRowDxfId="1484" dataDxfId="1483" totalsRowDxfId="1482">
  <autoFilter ref="A1:AT29" xr:uid="{B721E107-2EAF-4D4B-BED9-3A81A5404226}"/>
  <tableColumns count="46">
    <tableColumn id="1" xr3:uid="{22451130-3014-437A-89B5-A7158BA2F26B}" name="ProjectID" totalsRowLabel="Total" dataDxfId="1481" totalsRowDxfId="1480"/>
    <tableColumn id="2" xr3:uid="{5C0988B1-190E-414E-8BE0-A17AD8F4B550}" name="Project Name" dataDxfId="1479" totalsRowDxfId="1478"/>
    <tableColumn id="3" xr3:uid="{D0CEECFC-FEC2-4FA4-972B-3FDDDF6EE3AD}" name="Developer" dataDxfId="1477" totalsRowDxfId="1476"/>
    <tableColumn id="4" xr3:uid="{A1695A9F-A5E1-4539-996D-F7885BC90DA9}" name="Project Address" dataDxfId="1475" totalsRowDxfId="1474" dataCellStyle="Normal_Sheet2"/>
    <tableColumn id="5" xr3:uid="{546EE018-9EAF-462D-BA7B-9B55AE0B79C6}" name="Project City" dataDxfId="1473" totalsRowDxfId="1472" dataCellStyle="Normal_Sheet1"/>
    <tableColumn id="6" xr3:uid="{60F2F66B-EC29-49CB-BFFF-A4F7ABC80BEE}" name="Project Zip" dataDxfId="1471" totalsRowDxfId="1470" dataCellStyle="Normal_Sheet2"/>
    <tableColumn id="7" xr3:uid="{49DB94BC-BFFE-4DC8-86A5-052124E6DFAA}" name="Project County" dataDxfId="1469" totalsRowDxfId="1468" dataCellStyle="Normal_Sheet2"/>
    <tableColumn id="8" xr3:uid="{63FAE579-610C-4EDA-A09B-3B1DBEE5BCED}" name="Units" totalsRowFunction="sum" dataDxfId="1467" totalsRowDxfId="1466" dataCellStyle="Normal_Sheet2"/>
    <tableColumn id="9" xr3:uid="{277D3E93-E9FA-400C-A2A2-35A201A1A1C9}" name="DisUnits" totalsRowFunction="sum" dataDxfId="1465" totalsRowDxfId="1464" dataCellStyle="Normal_Sheet2"/>
    <tableColumn id="10" xr3:uid="{079EE512-C017-45BA-9BC7-E4E00A5EB2DB}" name="Closing Date" dataDxfId="1463" totalsRowDxfId="1462" dataCellStyle="Normal_Sheet2"/>
    <tableColumn id="11" xr3:uid="{D3879BE4-4AB4-4F1B-AEF0-BE9E6C375F19}" name="Project Type" dataDxfId="1461" totalsRowDxfId="1460"/>
    <tableColumn id="12" xr3:uid="{E36D5E0E-3A15-4241-8EBC-B96059B14932}" name="Construction Cost" totalsRowFunction="sum" dataDxfId="1459" totalsRowDxfId="1458" dataCellStyle="Currency"/>
    <tableColumn id="13" xr3:uid="{77BE315A-B1DC-4F8B-97B8-736E952E6A7F}" name="SoftCost" totalsRowFunction="sum" dataDxfId="1457" totalsRowDxfId="1456"/>
    <tableColumn id="14" xr3:uid="{AB40EF84-6567-4353-9D29-E77C1C36AC04}" name="AcquisitionCost" totalsRowFunction="sum" dataDxfId="1455" totalsRowDxfId="1454"/>
    <tableColumn id="15" xr3:uid="{765B9372-AA16-4410-B614-CC763F35E8E8}" name="DeveloperFees" totalsRowFunction="sum" dataDxfId="1453" totalsRowDxfId="1452"/>
    <tableColumn id="16" xr3:uid="{16CAC667-78CC-43BB-97E9-D48DCAC6694D}" name="Reserves" totalsRowFunction="sum" dataDxfId="1451" totalsRowDxfId="1450"/>
    <tableColumn id="17" xr3:uid="{FF6A0DF6-9D95-4BBD-8AFF-7E541F777A0C}" name="Total Development/Production Costs" totalsRowFunction="sum" dataDxfId="1449" totalsRowDxfId="1448"/>
    <tableColumn id="18" xr3:uid="{25BE01D8-F9FA-40A9-BAEB-C84A798F3B17}" name="OccupancyType" dataDxfId="1447" totalsRowDxfId="1446"/>
    <tableColumn id="19" xr3:uid="{20FB8267-AE1A-4B24-9068-769339945F97}" name="UsesTotal" totalsRowFunction="sum" dataDxfId="1445" totalsRowDxfId="1444"/>
    <tableColumn id="20" xr3:uid="{E59F0E30-E14F-40ED-8139-F5E25032475A}" name="Short Term Bond Amount" totalsRowFunction="sum" dataDxfId="1443" totalsRowDxfId="1442"/>
    <tableColumn id="21" xr3:uid="{12650A71-A575-4C04-812F-E223608840CD}" name="Long Term Bond Funds" totalsRowFunction="sum" dataDxfId="1441" totalsRowDxfId="1440"/>
    <tableColumn id="22" xr3:uid="{0C12B62F-FBB6-428E-9234-A004587A784C}" name="Tax Credits" totalsRowFunction="sum" dataDxfId="1439" totalsRowDxfId="1438" dataCellStyle="Normal 3 3"/>
    <tableColumn id="23" xr3:uid="{8F1F04D2-DEF7-411E-B607-C3C836E9E4BD}" name="State Funds" totalsRowFunction="sum" dataDxfId="1437" totalsRowDxfId="1436"/>
    <tableColumn id="24" xr3:uid="{5C538286-3196-4019-94B5-8E656A9C6DF3}" name="Federal Funds" totalsRowFunction="sum" dataDxfId="1435" totalsRowDxfId="1434"/>
    <tableColumn id="25" xr3:uid="{0515040A-0763-4E58-A655-1FC05E12E957}" name="Leveraged Funds" totalsRowFunction="sum" dataDxfId="1433" totalsRowDxfId="1432" dataCellStyle="Normal 3 3"/>
    <tableColumn id="26" xr3:uid="{904E8BEF-D694-426B-8108-A35A96E303E6}" name="TOTAL" totalsRowFunction="sum" dataDxfId="1431" totalsRowDxfId="1430"/>
    <tableColumn id="27" xr3:uid="{FA1DA8CD-B613-4EBD-B184-E8156D498B3C}" name="TotalCost AllFunds" totalsRowFunction="sum" dataDxfId="1429" totalsRowDxfId="1428"/>
    <tableColumn id="28" xr3:uid="{C836A283-D23E-481B-B4E5-3DC3341BFA70}" name="Fed HOME" totalsRowFunction="sum" dataDxfId="1427" totalsRowDxfId="1426"/>
    <tableColumn id="29" xr3:uid="{DC2C0423-D0CB-410B-9DF5-D659B46B0262}" name="Fed NHTF" totalsRowFunction="sum" dataDxfId="1425" totalsRowDxfId="1424"/>
    <tableColumn id="30" xr3:uid="{A62B0D02-85F4-4FD7-8A8D-209CB6F439C2}" name="Bond Funds" totalsRowFunction="sum" dataDxfId="1423" totalsRowDxfId="1422" dataCellStyle="Normal 6 2"/>
    <tableColumn id="31" xr3:uid="{245B2D21-6B6F-450D-8E53-5C1ABB297E47}" name="Rental Hsg Loan Program (RHP)" totalsRowFunction="sum" dataDxfId="1421" totalsRowDxfId="1420"/>
    <tableColumn id="32" xr3:uid="{C2B536D2-D874-4A39-869D-99C124F3A2C7}" name="RHW" totalsRowFunction="sum" dataDxfId="1419" totalsRowDxfId="1418"/>
    <tableColumn id="33" xr3:uid="{D324046E-9A3A-4D26-989D-5433AF202559}" name="PRHP" totalsRowFunction="sum" dataDxfId="1417" totalsRowDxfId="1416"/>
    <tableColumn id="34" xr3:uid="{6F48F6EA-91BA-45DF-AC56-C440E59DF96E}" name="Weinberg" totalsRowFunction="sum" dataDxfId="1415" totalsRowDxfId="1414"/>
    <tableColumn id="35" xr3:uid="{AB7D0648-AFC6-444C-8FC1-6B580C88A767}" name="THG" totalsRowFunction="sum" dataDxfId="1413" totalsRowDxfId="1412"/>
    <tableColumn id="36" xr3:uid="{3CEE99AD-1B98-407D-9C9F-1267727FE5A7}" name="FAF" totalsRowFunction="sum" dataDxfId="1411" totalsRowDxfId="1410"/>
    <tableColumn id="37" xr3:uid="{2B55A92D-D0D1-47A6-824F-D224A73F24B1}" name="4%Tax Credit-LIHTC-NC" totalsRowFunction="sum" dataDxfId="1409" totalsRowDxfId="1408"/>
    <tableColumn id="38" xr3:uid="{DDA0647B-98A2-408D-8C2C-31F0D689C86E}" name="4%Tax Credit Equity (RU) LIHTC-NC" totalsRowFunction="sum" dataDxfId="1407" totalsRowDxfId="1406"/>
    <tableColumn id="39" xr3:uid="{FDD58E4D-FE54-46F9-A131-15F985EF45F8}" name="9%TaxCredit-LIHTC-C" totalsRowFunction="sum" dataDxfId="1405" totalsRowDxfId="1404"/>
    <tableColumn id="40" xr3:uid="{8BB6D644-7A19-4BE2-A2F3-25BDDC078F78}" name="9%TaxCredit Equity (RU) LIHTC-C" totalsRowFunction="sum" dataDxfId="1403" totalsRowDxfId="1402"/>
    <tableColumn id="41" xr3:uid="{E69380DC-E594-44DC-9708-89E6CA2E51AC}" name="TaxCredit RU_Per$" totalsRowFunction="sum" dataDxfId="1401" totalsRowDxfId="1400"/>
    <tableColumn id="42" xr3:uid="{D765166B-73C1-47F3-8D2C-7C0A6CCE7572}" name="Leveraged Capital" totalsRowFunction="sum" dataDxfId="1399" totalsRowDxfId="1398" dataCellStyle="Normal 3 3"/>
    <tableColumn id="43" xr3:uid="{03C7961D-6CCB-4736-A2DD-632983739EF1}" name="TOTAL2" totalsRowFunction="sum" dataDxfId="1397" totalsRowDxfId="1396" dataCellStyle="Normal 3 3"/>
    <tableColumn id="44" xr3:uid="{FDBF069F-9816-4CD7-8335-A23E701A46FE}" name="Total ProjectCost" totalsRowFunction="sum" dataDxfId="1395" totalsRowDxfId="1394" dataCellStyle="Normal 6 2"/>
    <tableColumn id="45" xr3:uid="{0D841978-2C82-4BE1-B613-AACC8804520A}" name="Project Core? (Yes/No)" dataDxfId="1393" totalsRowDxfId="1392"/>
    <tableColumn id="46" xr3:uid="{AE77856F-4AAA-4BAB-A663-28DE46E355D3}" name="RAD_x000a_(Yes/No)" dataDxfId="1391" totalsRowDxfId="1390"/>
  </tableColumns>
  <tableStyleInfo name="TableStyleMedium1" showFirstColumn="0" showLastColumn="0" showRowStripes="1" showColumnStripes="0"/>
</table>
</file>

<file path=xl/tables/table1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3" xr:uid="{16A06F0D-1270-4736-A0BD-C238C192B5E6}" name="FY17_Table" displayName="FY17_Table" ref="A1:BB43" totalsRowCount="1" headerRowDxfId="631" dataDxfId="630" totalsRowDxfId="629">
  <autoFilter ref="A1:BB42" xr:uid="{16A06F0D-1270-4736-A0BD-C238C192B5E6}"/>
  <tableColumns count="54">
    <tableColumn id="1" xr3:uid="{E950FF22-9AFE-4401-98AB-CE203091DE62}" name="ProjectID" totalsRowLabel="Total" dataDxfId="628" totalsRowDxfId="627"/>
    <tableColumn id="2" xr3:uid="{D70ABA74-0DE9-4E2B-AECF-A5595549839A}" name="Project Name" dataDxfId="626" totalsRowDxfId="625"/>
    <tableColumn id="3" xr3:uid="{24B41144-64F2-4FA8-85DB-811E89D25837}" name="Developer" dataDxfId="624" totalsRowDxfId="623"/>
    <tableColumn id="4" xr3:uid="{9BC43D60-218F-489F-83D5-75C70B3E56C2}" name="Project Address" dataDxfId="622" totalsRowDxfId="621"/>
    <tableColumn id="5" xr3:uid="{FFE3E8B9-0233-4FA2-A4A8-527C3319D996}" name="Project City" dataDxfId="620" totalsRowDxfId="619"/>
    <tableColumn id="6" xr3:uid="{8F89FF72-C6AE-4C8A-925B-849C1B860344}" name="Project Zip" dataDxfId="618" totalsRowDxfId="617"/>
    <tableColumn id="7" xr3:uid="{B2D8CAC6-3F4D-4E1B-84D1-5AC70258C344}" name="Project County" dataDxfId="616" totalsRowDxfId="615"/>
    <tableColumn id="8" xr3:uid="{DAEFA473-B48C-412E-9762-48CE58A6B04C}" name="Units" totalsRowFunction="sum" dataDxfId="614" totalsRowDxfId="613"/>
    <tableColumn id="9" xr3:uid="{167D9E8D-66AC-4B09-9BE9-9FF56F10A81C}" name="DisUnits" totalsRowFunction="sum" dataDxfId="612" totalsRowDxfId="611"/>
    <tableColumn id="10" xr3:uid="{6057065B-8F09-41B1-97C4-7A7733E32703}" name="Closing Date" dataDxfId="610" totalsRowDxfId="609"/>
    <tableColumn id="11" xr3:uid="{E675CF6D-5A6F-4E40-B140-8E698D45E172}" name="Project Type" dataDxfId="608" totalsRowDxfId="607"/>
    <tableColumn id="12" xr3:uid="{3E3F32AD-0577-4E6F-9569-106794BB2D75}" name="AcquisitionCost" totalsRowFunction="sum" dataDxfId="606" totalsRowDxfId="605"/>
    <tableColumn id="13" xr3:uid="{61E02F85-5018-4157-9B33-FE682D6A5076}" name="ConstructionCost" totalsRowFunction="sum" dataDxfId="604" totalsRowDxfId="603"/>
    <tableColumn id="14" xr3:uid="{BFC9B589-5A3E-48EA-B321-1CF2C4EDFBB5}" name="SoftCost" totalsRowFunction="sum" dataDxfId="602" totalsRowDxfId="601"/>
    <tableColumn id="15" xr3:uid="{95876289-8155-48AA-BD9B-64A778C4F6A9}" name="DeveloperFees" totalsRowFunction="sum" dataDxfId="600" totalsRowDxfId="599"/>
    <tableColumn id="16" xr3:uid="{70CEE1E7-0EF6-4BDD-AA53-212D8BEB8070}" name="Reserves" totalsRowFunction="sum" dataDxfId="598" totalsRowDxfId="597"/>
    <tableColumn id="17" xr3:uid="{64D3D32E-C430-4CF8-90B8-F2CA9329A3EF}" name="HIDE COLUMN" totalsRowFunction="sum" dataDxfId="596" totalsRowDxfId="595"/>
    <tableColumn id="18" xr3:uid="{FA2A2899-24A7-4E91-9CBA-56A167185200}" name="TOTAL" totalsRowFunction="sum" dataDxfId="594" totalsRowDxfId="593"/>
    <tableColumn id="19" xr3:uid="{93FA4851-6E07-49C3-B180-5DF519D50C1A}" name="OccupancyType" dataDxfId="592" totalsRowDxfId="591"/>
    <tableColumn id="20" xr3:uid="{C43975EB-DAA7-41C4-A3BC-06D77EEF21E5}" name="UsesTotal" totalsRowFunction="sum" dataDxfId="590" totalsRowDxfId="589"/>
    <tableColumn id="21" xr3:uid="{983A612A-CC11-4E64-8C1E-3D23FEFDBB1A}" name="HIDE COLUMN2" totalsRowFunction="sum" dataDxfId="588" totalsRowDxfId="587"/>
    <tableColumn id="22" xr3:uid="{11111445-DDB7-4377-B725-BF1C0B635A51}" name="Diff HIDE COLUMN" totalsRowFunction="sum" dataDxfId="586" totalsRowDxfId="585"/>
    <tableColumn id="23" xr3:uid="{DC7F23D0-4153-4BD5-B583-47EF6BCCA2E6}" name="Diff Funding Source HIDE COLUMN" totalsRowFunction="sum" dataDxfId="584" totalsRowDxfId="583"/>
    <tableColumn id="24" xr3:uid="{31BA7963-6DC6-4518-83D2-FF4073581C1A}" name="Short Term Bond Amount" totalsRowFunction="sum" dataDxfId="582" totalsRowDxfId="581"/>
    <tableColumn id="25" xr3:uid="{893EE49E-11C0-49B6-99D6-3CA6F1BEEF52}" name="Loan Term Bond Funds" totalsRowFunction="sum" dataDxfId="580" totalsRowDxfId="579"/>
    <tableColumn id="26" xr3:uid="{1EAC74CA-923D-4394-985B-CF6E8CD5241F}" name="Tax Credit Equity" totalsRowFunction="sum" dataDxfId="578" totalsRowDxfId="577"/>
    <tableColumn id="27" xr3:uid="{05E03FDD-A438-48D2-9BA9-0C90B883F77C}" name="State Funds" totalsRowFunction="sum" dataDxfId="576" totalsRowDxfId="575"/>
    <tableColumn id="28" xr3:uid="{C75E86E0-C8A5-4606-9127-4D5DFCEB3D17}" name="Federal Funds" totalsRowFunction="sum" dataDxfId="574" totalsRowDxfId="573"/>
    <tableColumn id="29" xr3:uid="{DE16BACC-C823-4BB9-8BC2-3BD9D930884A}" name="Leveraged Funds" totalsRowFunction="sum" dataDxfId="572" totalsRowDxfId="571"/>
    <tableColumn id="30" xr3:uid="{20DE1CE8-D560-4020-BB00-7CB32D5485E2}" name="HIDE COLUMN3" totalsRowFunction="sum" dataDxfId="570" totalsRowDxfId="569"/>
    <tableColumn id="31" xr3:uid="{03C008A4-E494-4A23-BF8F-6D098B8163AD}" name="HIDE COLUMN4" totalsRowFunction="sum" dataDxfId="568" totalsRowDxfId="567"/>
    <tableColumn id="32" xr3:uid="{7DD4033F-904C-435E-826F-CFF93F291CB1}" name="Diff (HIDE COLUMN)" totalsRowFunction="sum" dataDxfId="566" totalsRowDxfId="565"/>
    <tableColumn id="33" xr3:uid="{EACA7213-651D-4657-B41D-4C2D3838F5D8}" name="Diff Funding Source (HIDE COLUMN)" totalsRowFunction="sum" dataDxfId="564" totalsRowDxfId="563"/>
    <tableColumn id="34" xr3:uid="{D5F7343E-DF12-474E-B71B-48410F2A2CE5}" name="TOTAL5" totalsRowFunction="sum" dataDxfId="562" totalsRowDxfId="561"/>
    <tableColumn id="35" xr3:uid="{12E1AAFA-F89B-4A65-84CD-861B340A4F35}" name="Fed HOME" totalsRowFunction="sum" dataDxfId="560" totalsRowDxfId="559"/>
    <tableColumn id="36" xr3:uid="{86803930-97DF-4D90-916D-8A64C22EDA64}" name="Bond Funds" totalsRowFunction="sum" dataDxfId="558" totalsRowDxfId="557"/>
    <tableColumn id="37" xr3:uid="{9E15C8B8-FFD1-4E42-B95B-4047FDCE1AED}" name="Rental Hsg Loan Program (RHP)" totalsRowFunction="sum" dataDxfId="556" totalsRowDxfId="555"/>
    <tableColumn id="38" xr3:uid="{2D6B04DD-E7CE-4C81-9D9C-046F54F3A021}" name="RHW" totalsRowFunction="sum" dataDxfId="554" totalsRowDxfId="553"/>
    <tableColumn id="39" xr3:uid="{80B4A85D-CECC-46A6-9052-30126A007A35}" name="PRHP" totalsRowFunction="sum" dataDxfId="552" totalsRowDxfId="551"/>
    <tableColumn id="40" xr3:uid="{8E0FF313-8989-4F01-99CA-EB3E38711AF4}" name="THG/FAF" totalsRowFunction="sum" dataDxfId="550" totalsRowDxfId="549"/>
    <tableColumn id="41" xr3:uid="{25C7EBDC-2C06-4456-A8EE-1EAC791AB6C2}" name="4%Tax Credit" totalsRowFunction="sum" dataDxfId="548" totalsRowDxfId="547"/>
    <tableColumn id="42" xr3:uid="{E7B4DF62-B8CD-4459-846D-D9A626F71141}" name="4%Tax Credit Equity (RU)" totalsRowFunction="sum" dataDxfId="546" totalsRowDxfId="545"/>
    <tableColumn id="43" xr3:uid="{8157FC2A-8954-4FFF-BDA0-4BDED6B93C86}" name="9%TaxCredit" totalsRowFunction="sum" dataDxfId="544" totalsRowDxfId="543"/>
    <tableColumn id="44" xr3:uid="{2619BC70-575D-42E8-83DD-C3AA236962C7}" name="9%TaxCredit Equity (RU)" totalsRowFunction="sum" dataDxfId="542" totalsRowDxfId="541"/>
    <tableColumn id="45" xr3:uid="{CE111649-0EA6-4D19-8697-2E7563784C61}" name="TotalTax Credit Equity (RU)" totalsRowFunction="sum" dataDxfId="540" totalsRowDxfId="539"/>
    <tableColumn id="46" xr3:uid="{D45E05A7-6453-4963-BA9B-8423AB3C4327}" name="Leveraged Capital" totalsRowFunction="sum" dataDxfId="538" totalsRowDxfId="537"/>
    <tableColumn id="47" xr3:uid="{7D0307E2-B8B0-4672-8712-52E8D7F25776}" name="HIDE COLUMN6" totalsRowFunction="sum" dataDxfId="536" totalsRowDxfId="535"/>
    <tableColumn id="48" xr3:uid="{F897D88E-523B-4253-8501-852A28D90EF2}" name="HIDE COLUMN7" totalsRowFunction="sum" dataDxfId="534" totalsRowDxfId="533"/>
    <tableColumn id="49" xr3:uid="{19DD4781-BF65-4777-8CDC-02965CC02EDE}" name="HIDE COLUMN8" totalsRowFunction="sum" dataDxfId="532" totalsRowDxfId="531"/>
    <tableColumn id="50" xr3:uid="{67FBEC88-68F4-456D-AE09-51169FDBB02F}" name="Diff (HIDE COLUMN)9" totalsRowFunction="sum" dataDxfId="530" totalsRowDxfId="529"/>
    <tableColumn id="51" xr3:uid="{962A76C3-83BC-4525-B6F5-C5FC5C6A1873}" name="Diff Funding Source" totalsRowFunction="sum" dataDxfId="528" totalsRowDxfId="527"/>
    <tableColumn id="52" xr3:uid="{E1398DC3-122D-4ADA-877E-C3F708B75C6B}" name="TOTAL10" totalsRowFunction="sum" dataDxfId="526" totalsRowDxfId="525"/>
    <tableColumn id="53" xr3:uid="{F87BC379-4C5F-44C4-8835-E87EB4E4FCD4}" name="Project Core? (Yes/No)" dataDxfId="524" totalsRowDxfId="523"/>
    <tableColumn id="54" xr3:uid="{1A8416C0-2606-49FD-B0D1-01481D62A664}" name="HIDE COLUMN11" totalsRowFunction="sum" dataDxfId="522" totalsRowDxfId="521"/>
  </tableColumns>
  <tableStyleInfo name="TableStyleLight8" showFirstColumn="0" showLastColumn="0" showRowStripes="1" showColumnStripes="0"/>
</table>
</file>

<file path=xl/tables/table1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4" xr:uid="{626A6539-B83A-49FD-9420-B96E13801268}" name="FY16_Table" displayName="FY16_Table" ref="A1:AL46" totalsRowCount="1" headerRowDxfId="520" dataDxfId="519" totalsRowDxfId="518">
  <autoFilter ref="A1:AL45" xr:uid="{626A6539-B83A-49FD-9420-B96E13801268}"/>
  <tableColumns count="38">
    <tableColumn id="1" xr3:uid="{AF6022CB-9466-4918-AB80-4EA01DAB3994}" name="ProjectID" totalsRowLabel="Total" dataDxfId="517" totalsRowDxfId="516" dataCellStyle="Normal 11"/>
    <tableColumn id="2" xr3:uid="{CAF81066-69B6-4080-AA32-299CB258C9B9}" name="Project Name" dataDxfId="515" totalsRowDxfId="514"/>
    <tableColumn id="3" xr3:uid="{D4532B65-3306-4F0B-A74F-5F1C59776604}" name="Developer" dataDxfId="513" totalsRowDxfId="512" dataCellStyle="Normal 11"/>
    <tableColumn id="4" xr3:uid="{CF1B373D-5FA9-4479-B7D0-51F1C7FC3C86}" name="Project Address" dataDxfId="511" totalsRowDxfId="510" dataCellStyle="Normal 11"/>
    <tableColumn id="5" xr3:uid="{A71F0503-38AD-4828-83DA-0E9CA6C33DCB}" name="Project City" dataDxfId="509" totalsRowDxfId="508" dataCellStyle="Normal 11"/>
    <tableColumn id="6" xr3:uid="{01A50794-AADC-49A2-A765-5BADFF282FDA}" name="Project Zip" dataDxfId="507" totalsRowDxfId="506" dataCellStyle="Normal 11"/>
    <tableColumn id="7" xr3:uid="{C901D591-82DB-4431-BB80-A39F8D999DA5}" name="Project County" dataDxfId="505" totalsRowDxfId="504" dataCellStyle="Normal 11"/>
    <tableColumn id="8" xr3:uid="{59947E15-52DA-4E85-937B-FC1E8D2CA162}" name="Units" totalsRowFunction="sum" dataDxfId="503" totalsRowDxfId="502" dataCellStyle="Normal 11"/>
    <tableColumn id="9" xr3:uid="{7DF35A7A-D306-44C6-A170-159BAD4A2958}" name="DisUnits" totalsRowFunction="sum" dataDxfId="501" totalsRowDxfId="500" dataCellStyle="Normal 11"/>
    <tableColumn id="10" xr3:uid="{5557BED9-94FD-4B0B-99E1-D713AC7B6D84}" name="Closing Date" dataDxfId="499" totalsRowDxfId="498" dataCellStyle="Normal 11"/>
    <tableColumn id="11" xr3:uid="{4893E98E-A2E0-4510-8DEA-834910A65E0F}" name="ProjectType" dataDxfId="497" totalsRowDxfId="496" dataCellStyle="Normal 11"/>
    <tableColumn id="12" xr3:uid="{9769A4C1-4A93-40D3-A8EB-8CA7CAB7F37D}" name="AcquisitionCost" totalsRowFunction="sum" dataDxfId="495" totalsRowDxfId="494"/>
    <tableColumn id="13" xr3:uid="{6B05644E-6285-456D-B2C6-8E59C7AF54B4}" name="ConstructionCost" totalsRowFunction="sum" dataDxfId="493" totalsRowDxfId="492"/>
    <tableColumn id="14" xr3:uid="{9E25B3FA-82C7-4521-BB77-4949FDE0C390}" name="SoftCost" totalsRowFunction="sum" dataDxfId="491" totalsRowDxfId="490"/>
    <tableColumn id="15" xr3:uid="{EE738FEB-2E64-4861-8657-EAD65B5AC3E7}" name="DeveloperFees" totalsRowFunction="sum" dataDxfId="489" totalsRowDxfId="488"/>
    <tableColumn id="16" xr3:uid="{D7060B7B-9C35-4E03-8846-C5FCF1FD006C}" name="Reserves" totalsRowFunction="sum" dataDxfId="487" totalsRowDxfId="486"/>
    <tableColumn id="17" xr3:uid="{C66CBC58-6F63-4154-9354-FC720ED4E368}" name="TOTAL" totalsRowFunction="sum" dataDxfId="485" totalsRowDxfId="484" dataCellStyle="Normal 11"/>
    <tableColumn id="18" xr3:uid="{B5250A57-6299-4AE2-86AB-5DD6636C2D75}" name="OccupancyType" totalsRowFunction="sum" dataDxfId="483" totalsRowDxfId="482"/>
    <tableColumn id="19" xr3:uid="{FC81B893-F3EA-451C-AF07-78CC3FF3F6D6}" name="UsesTotal" totalsRowFunction="sum" dataDxfId="481" totalsRowDxfId="480" dataCellStyle="Normal 11"/>
    <tableColumn id="20" xr3:uid="{C1A6C784-E53C-41F7-9BA7-97C72256B8BE}" name="Bond Funds" totalsRowFunction="sum" dataDxfId="479" totalsRowDxfId="478"/>
    <tableColumn id="21" xr3:uid="{5C4078D1-21BC-4E7C-A369-00C991011D4A}" name="Tax Credits" totalsRowFunction="sum" dataDxfId="477" totalsRowDxfId="476"/>
    <tableColumn id="22" xr3:uid="{53B45CD6-86A5-4639-AFC3-9C1A6A1286EF}" name="State Funds" totalsRowFunction="sum" dataDxfId="475" totalsRowDxfId="474"/>
    <tableColumn id="23" xr3:uid="{C0176489-3CA2-42A4-8CC7-E1BDAF525F93}" name="Federal Funds" totalsRowFunction="sum" dataDxfId="473" totalsRowDxfId="472"/>
    <tableColumn id="24" xr3:uid="{526CC0F3-2C50-411B-ACEE-BD62B79C9916}" name="LeveragedFunds" totalsRowFunction="sum" dataDxfId="471" totalsRowDxfId="470" dataCellStyle="Normal 11"/>
    <tableColumn id="25" xr3:uid="{AF9A9D42-2189-42DF-928F-EEA50411E737}" name="TOTAL2" totalsRowFunction="sum" dataDxfId="469" totalsRowDxfId="468" dataCellStyle="Normal 11"/>
    <tableColumn id="26" xr3:uid="{6D90FDC1-D6B5-4DE2-8853-7AAC2DEA677E}" name="Fed HOME" totalsRowFunction="sum" dataDxfId="467" totalsRowDxfId="466"/>
    <tableColumn id="27" xr3:uid="{5C1E6623-90B4-4149-9C05-0C2BCE55D403}" name="Rental Hsg Loan Program (MRHP+RHP)" totalsRowFunction="sum" dataDxfId="465" totalsRowDxfId="464"/>
    <tableColumn id="28" xr3:uid="{74538244-E53B-456F-AEB2-6E1FCA40515B}" name="RHW" totalsRowFunction="sum" dataDxfId="463" totalsRowDxfId="462"/>
    <tableColumn id="29" xr3:uid="{E89F6FBB-9C90-45EA-B7F0-5E4F4FA4C60D}" name="PRHP" totalsRowFunction="sum" dataDxfId="461" totalsRowDxfId="460"/>
    <tableColumn id="30" xr3:uid="{ABF30105-A70D-4AB5-87C5-DB130F676C87}" name="THG/FAF" totalsRowFunction="sum" dataDxfId="459" totalsRowDxfId="458"/>
    <tableColumn id="31" xr3:uid="{34710A01-287A-4989-BA50-D00EA7AB40D8}" name="4%TaxCredit" totalsRowFunction="sum" dataDxfId="457" totalsRowDxfId="456"/>
    <tableColumn id="32" xr3:uid="{C467AA86-99BE-4947-A00F-3DD4C4C6924F}" name="4%TaxCredit Equity (RU)" totalsRowFunction="sum" dataDxfId="455" totalsRowDxfId="454"/>
    <tableColumn id="33" xr3:uid="{65FEE393-AE8F-420B-BE67-5DEA760FD117}" name="9%TaxCredit" totalsRowFunction="sum" dataDxfId="453" totalsRowDxfId="452"/>
    <tableColumn id="34" xr3:uid="{F5D95C9E-2214-404A-B5D7-6DAFC0DFAE29}" name="9%TaxCredit Equity (RU)" totalsRowFunction="sum" dataDxfId="451" totalsRowDxfId="450"/>
    <tableColumn id="35" xr3:uid="{450EE7CA-DF90-4E24-93C2-88C8A7834154}" name="TotalTaxCredit Equity (RU)" totalsRowFunction="sum" dataDxfId="449" totalsRowDxfId="448"/>
    <tableColumn id="36" xr3:uid="{8A7878C6-F1ED-41DD-965C-59D93A9CAD9A}" name="LeveragedCapital" totalsRowFunction="sum" dataDxfId="447" totalsRowDxfId="446" dataCellStyle="Normal 11"/>
    <tableColumn id="37" xr3:uid="{3A4A27CE-8F14-4A95-82BD-DFE363398A92}" name="TOTAL3" totalsRowFunction="sum" dataDxfId="445" totalsRowDxfId="444" dataCellStyle="Normal 11"/>
    <tableColumn id="38" xr3:uid="{9F976686-3769-47CE-A94B-F63AB5446532}" name="Project Core? (Yes/No)" dataDxfId="443" totalsRowDxfId="442"/>
  </tableColumns>
  <tableStyleInfo name="TableStyleLight8" showFirstColumn="0" showLastColumn="0" showRowStripes="1" showColumnStripes="0"/>
</table>
</file>

<file path=xl/tables/table1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5" xr:uid="{F2517DA2-E187-4D49-A8E7-565153A594A2}" name="FY15_Table" displayName="FY15_Table" ref="A1:AL32" totalsRowCount="1" headerRowDxfId="441" dataDxfId="439" totalsRowDxfId="437" headerRowBorderDxfId="440" tableBorderDxfId="438" totalsRowBorderDxfId="436">
  <autoFilter ref="A1:AL31" xr:uid="{F2517DA2-E187-4D49-A8E7-565153A594A2}"/>
  <tableColumns count="38">
    <tableColumn id="1" xr3:uid="{F1C806F1-7414-492F-9418-B1BA47E3C710}" name="ProjectID" totalsRowLabel="Total" dataDxfId="435" totalsRowDxfId="434"/>
    <tableColumn id="2" xr3:uid="{EBDF18B9-F963-4733-A848-4F7647908B5A}" name="Project Name" dataDxfId="433" totalsRowDxfId="432"/>
    <tableColumn id="3" xr3:uid="{D5287AF5-EE1C-48EC-9FE3-D6EAEC42F4DC}" name="Developer" dataDxfId="431" totalsRowDxfId="430"/>
    <tableColumn id="4" xr3:uid="{4B6D5E6D-8874-4663-8FE4-285129A9A448}" name="Project Address" dataDxfId="429" totalsRowDxfId="428"/>
    <tableColumn id="5" xr3:uid="{24C1A919-1E19-4C72-A866-7BDA4C8EB2A3}" name="Project City" dataDxfId="427" totalsRowDxfId="426"/>
    <tableColumn id="6" xr3:uid="{A42E4619-760A-4442-8FB9-6FD6038B2F02}" name="Project Zip" dataDxfId="425" totalsRowDxfId="424"/>
    <tableColumn id="7" xr3:uid="{924FD5CC-55A0-4414-B290-99D788C74A9F}" name="Project County" dataDxfId="423" totalsRowDxfId="422"/>
    <tableColumn id="8" xr3:uid="{6B2F1FCD-D442-4E39-847C-B587354B6D21}" name="Units" totalsRowFunction="sum" dataDxfId="421" totalsRowDxfId="420"/>
    <tableColumn id="9" xr3:uid="{1699F8E8-42F2-4621-A75E-F03DA8F97614}" name="DisUnits" totalsRowFunction="sum" dataDxfId="419" totalsRowDxfId="418"/>
    <tableColumn id="10" xr3:uid="{EAD748D1-C3A4-4654-AD1A-072E972C4AE9}" name="Closing Date" dataDxfId="417" totalsRowDxfId="416"/>
    <tableColumn id="11" xr3:uid="{B19C2D30-F517-4BF6-92E3-0DF54B137026}" name="ProjectType" dataDxfId="415" totalsRowDxfId="414"/>
    <tableColumn id="12" xr3:uid="{07E30B85-3084-49B0-AB94-F8BC2FA2D5E7}" name="AcquisitionCost" totalsRowFunction="sum" dataDxfId="413" totalsRowDxfId="412"/>
    <tableColumn id="13" xr3:uid="{33C070BC-1099-4134-B372-27C7AEB96A50}" name="ConstructionCost" totalsRowFunction="sum" dataDxfId="411" totalsRowDxfId="410"/>
    <tableColumn id="14" xr3:uid="{9EBEBFF9-19F8-489A-B3A3-CDE44E358A97}" name="SoftCost" totalsRowFunction="sum" dataDxfId="409" totalsRowDxfId="408"/>
    <tableColumn id="15" xr3:uid="{BEE9B5A3-A697-4941-9CA5-7D71DE3F8B80}" name="DeveloperFees" totalsRowFunction="sum" dataDxfId="407" totalsRowDxfId="406"/>
    <tableColumn id="16" xr3:uid="{A8FFB309-ECFE-4818-9761-3E221E4DCCAB}" name="Reserves" totalsRowFunction="sum" dataDxfId="405" totalsRowDxfId="404"/>
    <tableColumn id="17" xr3:uid="{A4BDBF5D-B285-4849-9255-D36BF21AE6D1}" name="Total Project Costs" totalsRowFunction="sum" dataDxfId="403" totalsRowDxfId="402"/>
    <tableColumn id="18" xr3:uid="{7A705366-6DCC-4ACA-81C9-9079D1A96E43}" name="OccupancyType" totalsRowFunction="sum" dataDxfId="401" totalsRowDxfId="400"/>
    <tableColumn id="19" xr3:uid="{DB5E6380-6167-42FC-99B1-62E2648090CB}" name="TOTAL" totalsRowFunction="sum" dataDxfId="399" totalsRowDxfId="398"/>
    <tableColumn id="20" xr3:uid="{74666CD5-1C3A-460F-9596-8C8BB2460EB0}" name="Bond Funds" totalsRowFunction="sum" dataDxfId="397" totalsRowDxfId="396"/>
    <tableColumn id="21" xr3:uid="{FAF4AA48-90A4-458D-8DEF-6EAE803C0A0C}" name="Tax Credits " totalsRowFunction="sum" dataDxfId="395" totalsRowDxfId="394"/>
    <tableColumn id="22" xr3:uid="{D212F017-0EF2-417D-A8FC-4E593411F4EE}" name="State Funds" totalsRowFunction="sum" dataDxfId="393" totalsRowDxfId="392"/>
    <tableColumn id="23" xr3:uid="{074CA6E5-90D8-426C-A4FD-76688A62B78C}" name="Federal Funds" totalsRowFunction="sum" dataDxfId="391" totalsRowDxfId="390"/>
    <tableColumn id="24" xr3:uid="{14C6994A-3DF4-42D5-81B5-8ADBA53CECC5}" name="LeveragedFunds" totalsRowFunction="sum" dataDxfId="389" totalsRowDxfId="388"/>
    <tableColumn id="25" xr3:uid="{1708F5FA-4B4B-4822-940F-CA18C041C5A4}" name="TOTAL2" totalsRowFunction="sum" dataDxfId="387" totalsRowDxfId="386"/>
    <tableColumn id="26" xr3:uid="{44660FE7-F620-4AF9-8418-05DDB5C7EF95}" name="Fed HOME" totalsRowFunction="sum" dataDxfId="385" totalsRowDxfId="384"/>
    <tableColumn id="27" xr3:uid="{EDBE52F1-75BC-44FA-8B44-FDDF8A823A63}" name="Rental Hsg Loan Program (MRHP+RHP)" totalsRowFunction="sum" dataDxfId="383" totalsRowDxfId="382"/>
    <tableColumn id="28" xr3:uid="{4180B4B3-4965-4A7A-8A3A-DE25D0342C09}" name="RHW" totalsRowFunction="sum" dataDxfId="381" totalsRowDxfId="380"/>
    <tableColumn id="29" xr3:uid="{5A512AA8-EE25-41FC-BA17-9ED2361E0327}" name="PRHP" totalsRowFunction="sum" dataDxfId="379" totalsRowDxfId="378"/>
    <tableColumn id="30" xr3:uid="{EC3C952A-801F-46F8-BBAC-F4831175D189}" name="THG/FAF" totalsRowFunction="sum" dataDxfId="377" totalsRowDxfId="376"/>
    <tableColumn id="31" xr3:uid="{CBDABD49-A088-47E8-8D83-9F0AE3EA3627}" name="4% Tax Credit" totalsRowFunction="sum" dataDxfId="375" totalsRowDxfId="374"/>
    <tableColumn id="32" xr3:uid="{A652B5A6-E77F-45E0-AE9D-FB2D4EB15237}" name="4% Tax Credit RU" totalsRowFunction="sum" dataDxfId="373" totalsRowDxfId="372"/>
    <tableColumn id="33" xr3:uid="{E5A550D1-E0AA-4495-9D38-543D94375A2A}" name="9% Tax Credit" totalsRowFunction="sum" dataDxfId="371" totalsRowDxfId="370"/>
    <tableColumn id="34" xr3:uid="{7828E60C-8520-4D7A-8F27-4AA94466C6FC}" name="9% Tax CreditRU" totalsRowFunction="sum" dataDxfId="369" totalsRowDxfId="368"/>
    <tableColumn id="35" xr3:uid="{6F9D2131-31C1-4526-9111-F3E6587DCA89}" name="Total TaxCredit RU" dataDxfId="367" totalsRowDxfId="366"/>
    <tableColumn id="36" xr3:uid="{33587B65-9B84-4183-94B1-0565F485D4CB}" name="Leveraged Capital" dataDxfId="365" totalsRowDxfId="364"/>
    <tableColumn id="37" xr3:uid="{F27D55EE-A4B7-4AF1-942A-F5923DD1DB20}" name="TOTAL3" dataDxfId="363" totalsRowDxfId="362"/>
    <tableColumn id="38" xr3:uid="{CAC99234-FB7A-44AD-8681-ABCF938B893C}" name="Project Core (Yes/No)" totalsRowFunction="count" dataDxfId="361" totalsRowDxfId="360"/>
  </tableColumns>
  <tableStyleInfo name="TableStyleLight8" showFirstColumn="0" showLastColumn="0" showRowStripes="1" showColumnStripes="0"/>
</table>
</file>

<file path=xl/tables/table1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6" xr:uid="{E1C2521F-9B48-4893-B22F-A2E6A219B1CF}" name="FY14_Table" displayName="FY14_Table" ref="A1:AL28" totalsRowCount="1" headerRowDxfId="359" dataDxfId="357" totalsRowDxfId="355" headerRowBorderDxfId="358" tableBorderDxfId="356" totalsRowBorderDxfId="354">
  <autoFilter ref="A1:AL27" xr:uid="{E1C2521F-9B48-4893-B22F-A2E6A219B1CF}"/>
  <tableColumns count="38">
    <tableColumn id="1" xr3:uid="{E7FDE8B2-89BF-4F2F-B3E6-F236AFF0547E}" name="ProjectID" totalsRowLabel="Total" dataDxfId="353" totalsRowDxfId="352" dataCellStyle="Normal 3"/>
    <tableColumn id="2" xr3:uid="{E181CA4A-C22E-42E8-BCC6-C67DAB8EC145}" name="Project Name" dataDxfId="351" totalsRowDxfId="350" dataCellStyle="Normal 9"/>
    <tableColumn id="3" xr3:uid="{28A3EA4F-B713-45E1-A4E6-A7086F2C61A7}" name="Developer" dataDxfId="349" totalsRowDxfId="348"/>
    <tableColumn id="4" xr3:uid="{87EB1F5A-4AD7-4B44-B88D-0743BE9343DF}" name="Project Address" dataDxfId="347" totalsRowDxfId="346" dataCellStyle="Normal 3"/>
    <tableColumn id="5" xr3:uid="{7D418ABC-D9CC-4433-9BE0-A7BAFB550E5B}" name="Project City" dataDxfId="345" totalsRowDxfId="344" dataCellStyle="Normal 3"/>
    <tableColumn id="6" xr3:uid="{E5AFEDBD-D0F9-4EE3-84BF-AD75748E0A8A}" name="Project Zip" dataDxfId="343" totalsRowDxfId="342" dataCellStyle="Normal 3"/>
    <tableColumn id="7" xr3:uid="{161C092E-1533-4C27-8B4C-BF96974BB52B}" name="Project County" dataDxfId="341" totalsRowDxfId="340" dataCellStyle="Normal 3"/>
    <tableColumn id="8" xr3:uid="{2FD33163-F69C-474E-BFFB-C28A2C6AE1FA}" name="Units" totalsRowFunction="sum" dataDxfId="339" totalsRowDxfId="338" dataCellStyle="Normal 3"/>
    <tableColumn id="9" xr3:uid="{6AE451AA-5727-4D48-8EB9-60ECC08C0E99}" name="DisUnits" totalsRowFunction="sum" dataDxfId="337" totalsRowDxfId="336" dataCellStyle="Normal 3"/>
    <tableColumn id="10" xr3:uid="{3D0E3019-8B9D-490E-8F30-FA4EBE76AD7E}" name="Closing Date" dataDxfId="335" totalsRowDxfId="334" dataCellStyle="Normal 3"/>
    <tableColumn id="11" xr3:uid="{2B6ED3CE-0F5D-45E6-B45C-D4A06FB53775}" name="ProjectType" dataDxfId="333" totalsRowDxfId="332" dataCellStyle="Normal 3"/>
    <tableColumn id="12" xr3:uid="{315DA518-619F-42D5-A253-1E8A332BB236}" name="AcquisitionCost" totalsRowFunction="sum" dataDxfId="331" totalsRowDxfId="330"/>
    <tableColumn id="13" xr3:uid="{98781843-F5A2-4854-80CA-0F864BFE32B7}" name="ConstructionCost" totalsRowFunction="sum" dataDxfId="329" totalsRowDxfId="328"/>
    <tableColumn id="14" xr3:uid="{4877604E-1C8C-4309-A540-43C747399E60}" name="SoftCost" totalsRowFunction="sum" dataDxfId="327" totalsRowDxfId="326"/>
    <tableColumn id="15" xr3:uid="{FF662145-76CF-4BE0-A9FF-2D23DA7DE702}" name="DeveloperFees" totalsRowFunction="sum" dataDxfId="325" totalsRowDxfId="324"/>
    <tableColumn id="16" xr3:uid="{2016A213-0E49-44E0-AF5C-D010AF994ACD}" name="Reserves" totalsRowFunction="sum" dataDxfId="323" totalsRowDxfId="322"/>
    <tableColumn id="17" xr3:uid="{67C6B198-E8C7-4FC3-BCD3-58F76669D261}" name="TOTAL" totalsRowFunction="sum" dataDxfId="321" totalsRowDxfId="320"/>
    <tableColumn id="18" xr3:uid="{DC37AE15-E5FC-4899-B41A-CD7D04EC39C7}" name="OccupancyType" totalsRowFunction="sum" dataDxfId="319" totalsRowDxfId="318" dataCellStyle="Normal 3"/>
    <tableColumn id="19" xr3:uid="{08B87CCE-5BBD-4891-B60B-22A74FDC3388}" name="UsesTotal" totalsRowFunction="sum" dataDxfId="317" totalsRowDxfId="316"/>
    <tableColumn id="20" xr3:uid="{96568827-377D-4F73-ABAC-1735728C60E1}" name="Bond Funds" totalsRowFunction="sum" dataDxfId="315" totalsRowDxfId="314"/>
    <tableColumn id="21" xr3:uid="{576981C0-68CE-4435-A602-5DCE58C38525}" name="Tax Credits " totalsRowFunction="sum" dataDxfId="313" totalsRowDxfId="312"/>
    <tableColumn id="22" xr3:uid="{AD38FDB1-1EC3-4FD8-BE61-1B2AFCF32E08}" name="State Funds" totalsRowFunction="sum" dataDxfId="311" totalsRowDxfId="310"/>
    <tableColumn id="23" xr3:uid="{3ED5CF8C-DB1A-46CB-923B-4309DD543BC3}" name="Federal Funds" totalsRowFunction="sum" dataDxfId="309" totalsRowDxfId="308"/>
    <tableColumn id="24" xr3:uid="{2AB12924-7978-4799-AEDB-BDCDEEB380B5}" name="LeveragedFunds" totalsRowFunction="sum" dataDxfId="307" totalsRowDxfId="306" dataCellStyle="Normal 3"/>
    <tableColumn id="25" xr3:uid="{0A4D8F0B-65A4-4B1B-BD8B-350470E4385C}" name="TotalCost AllFunds " totalsRowFunction="sum" dataDxfId="305" totalsRowDxfId="304"/>
    <tableColumn id="26" xr3:uid="{30073939-E972-49BC-A1A7-57178FD1BD5D}" name="Fed HOME" totalsRowFunction="sum" dataDxfId="303" totalsRowDxfId="302" dataCellStyle="Normal 3"/>
    <tableColumn id="27" xr3:uid="{329138FC-B28C-4912-9323-1466F2D1A292}" name="Rental Hsg Loan Program (MRHP+RHP)" totalsRowFunction="sum" dataDxfId="301" totalsRowDxfId="300" dataCellStyle="Normal 3"/>
    <tableColumn id="28" xr3:uid="{BB6F7296-DC9D-45CA-BDCE-A314B266508E}" name="RHW" totalsRowFunction="sum" dataDxfId="299" totalsRowDxfId="298"/>
    <tableColumn id="29" xr3:uid="{599C5369-EA06-44BD-BE16-B7CFF36A2D45}" name="PRHP" totalsRowFunction="sum" dataDxfId="297" totalsRowDxfId="296"/>
    <tableColumn id="30" xr3:uid="{BD1325A2-0FB8-4104-90DF-12F4A60E553F}" name="THG/FAF" totalsRowFunction="sum" dataDxfId="295" totalsRowDxfId="294" dataCellStyle="Normal 3"/>
    <tableColumn id="31" xr3:uid="{0F2DCCBE-CE4B-4FA7-A5C8-A05E5E6F793E}" name="4% Tax Credit" totalsRowFunction="sum" dataDxfId="293" totalsRowDxfId="292"/>
    <tableColumn id="32" xr3:uid="{8515B847-B0A7-4048-92CE-7DDBC7C38C40}" name="4% Tax Credit RU" totalsRowFunction="sum" dataDxfId="291" totalsRowDxfId="290"/>
    <tableColumn id="33" xr3:uid="{26D72A57-50A2-4E70-97A1-B4AF3C2316ED}" name="9% Tax Credit" totalsRowFunction="sum" dataDxfId="289" totalsRowDxfId="288" dataCellStyle="Normal 3"/>
    <tableColumn id="34" xr3:uid="{7C2081ED-9C6A-4B5A-865C-37D1F08AE58E}" name="9% Tax CreditRU" totalsRowFunction="sum" dataDxfId="287" totalsRowDxfId="286" dataCellStyle="Normal 3 4"/>
    <tableColumn id="35" xr3:uid="{F610B874-59C9-4FBF-AA27-2DBB30DB8BC4}" name="Total TaxCredit RU" totalsRowFunction="sum" dataDxfId="285" totalsRowDxfId="284"/>
    <tableColumn id="36" xr3:uid="{003548D8-CED3-4575-8A6B-292E80A85DD4}" name="Leveraged Capital" totalsRowFunction="sum" dataDxfId="283" totalsRowDxfId="282" dataCellStyle="Normal 3"/>
    <tableColumn id="37" xr3:uid="{69758A51-DA91-4241-A4FE-77995299315E}" name="TOTAL2" totalsRowFunction="sum" dataDxfId="281" totalsRowDxfId="280"/>
    <tableColumn id="38" xr3:uid="{E7AEAA99-326F-49E5-AC16-F40F633770ED}" name="Project Core (Yes/No)" dataDxfId="279" totalsRowDxfId="278"/>
  </tableColumns>
  <tableStyleInfo name="TableStyleLight8" showFirstColumn="0" showLastColumn="0" showRowStripes="1" showColumnStripes="0"/>
</table>
</file>

<file path=xl/tables/table1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7" xr:uid="{ABBF2038-6139-46FD-9105-AC5E9BD1D4E8}" name="FY13_Table" displayName="FY13_Table" ref="A1:AL25" totalsRowCount="1" headerRowDxfId="277" dataDxfId="275" totalsRowDxfId="273" headerRowBorderDxfId="276" tableBorderDxfId="274" totalsRowBorderDxfId="272">
  <autoFilter ref="A1:AL24" xr:uid="{ABBF2038-6139-46FD-9105-AC5E9BD1D4E8}"/>
  <tableColumns count="38">
    <tableColumn id="1" xr3:uid="{2EBF7904-E537-4F30-BBC4-277AE47D24BF}" name="ProjectID" totalsRowLabel="Total" dataDxfId="271" totalsRowDxfId="270"/>
    <tableColumn id="2" xr3:uid="{187C801D-54D1-4DF1-A797-2D446E2CB3EA}" name="Project Name" dataDxfId="269" totalsRowDxfId="268"/>
    <tableColumn id="3" xr3:uid="{21345B45-19FE-4F73-8669-D2479BA847D5}" name="Developer" dataDxfId="267" totalsRowDxfId="266"/>
    <tableColumn id="4" xr3:uid="{3EFE89D3-8A79-4775-93EC-A8F86BB03980}" name="Project Address" dataDxfId="265" totalsRowDxfId="264"/>
    <tableColumn id="5" xr3:uid="{1A495303-B053-451C-9BF3-785A72E0B225}" name="Project City" dataDxfId="263" totalsRowDxfId="262"/>
    <tableColumn id="6" xr3:uid="{C1C9B83D-59D9-424A-8466-A2A575559795}" name="Project Zip" dataDxfId="261" totalsRowDxfId="260"/>
    <tableColumn id="7" xr3:uid="{5C5B6D64-ECB6-4854-9065-CCE578D9BDE4}" name="Project County" dataDxfId="259" totalsRowDxfId="258"/>
    <tableColumn id="8" xr3:uid="{739AE639-9F35-4E26-B412-C6B578832255}" name="Units" totalsRowFunction="sum" dataDxfId="257" totalsRowDxfId="256"/>
    <tableColumn id="9" xr3:uid="{60CC4426-ACD5-4681-84B1-80F9400BCDDF}" name="DisUnits" totalsRowFunction="sum" dataDxfId="255" totalsRowDxfId="254"/>
    <tableColumn id="10" xr3:uid="{00286AFC-A245-4883-81F5-3660AC1DCEA6}" name="Closing Date" dataDxfId="253" totalsRowDxfId="252"/>
    <tableColumn id="11" xr3:uid="{587873C0-46C2-437C-B2E1-96E50D36DF90}" name="ProjectType" dataDxfId="251" totalsRowDxfId="250"/>
    <tableColumn id="12" xr3:uid="{BA19D53A-78BF-47E8-BC0E-159E4D707406}" name="AcquisitionCost" totalsRowFunction="sum" dataDxfId="249" totalsRowDxfId="248"/>
    <tableColumn id="13" xr3:uid="{F2F3E7D4-D6E5-4F13-8F1D-DEE79FFE70E5}" name="ConstructionCost" totalsRowFunction="sum" dataDxfId="247" totalsRowDxfId="246"/>
    <tableColumn id="14" xr3:uid="{369E052D-383E-4D80-A259-C59E09CDDA6C}" name="SoftCost" totalsRowFunction="sum" dataDxfId="245" totalsRowDxfId="244"/>
    <tableColumn id="15" xr3:uid="{80935EC5-FD1D-4A1F-BAA5-C2B027800C35}" name="DeveloperFees" totalsRowFunction="sum" dataDxfId="243" totalsRowDxfId="242"/>
    <tableColumn id="16" xr3:uid="{39913B65-5DCA-4ACB-9EAB-B9DA49410B01}" name="Reserves" totalsRowFunction="sum" dataDxfId="241" totalsRowDxfId="240"/>
    <tableColumn id="17" xr3:uid="{794941BA-2E42-4101-822F-A3015A4AA86D}" name="TOTAL" totalsRowFunction="sum" dataDxfId="239" totalsRowDxfId="238"/>
    <tableColumn id="18" xr3:uid="{07CE79C6-9575-4036-B5A0-E5A0770FAAE5}" name="OccupancyType" dataDxfId="237" totalsRowDxfId="236"/>
    <tableColumn id="19" xr3:uid="{FF4297DE-5C84-4E6D-BAC0-DE5946335B58}" name="UsesTotal" totalsRowFunction="sum" dataDxfId="235" totalsRowDxfId="234"/>
    <tableColumn id="20" xr3:uid="{B2F9ED76-80E3-4327-8722-3D1236FF5233}" name="Bond Funds" totalsRowFunction="sum" dataDxfId="233" totalsRowDxfId="232"/>
    <tableColumn id="21" xr3:uid="{5E949587-9035-4DF8-9296-41916F4EE669}" name="Tax Credits " totalsRowFunction="sum" dataDxfId="231" totalsRowDxfId="230"/>
    <tableColumn id="22" xr3:uid="{27EFFD24-F02D-41F5-A8F8-B510954D4164}" name="State Funds" totalsRowFunction="sum" dataDxfId="229" totalsRowDxfId="228"/>
    <tableColumn id="23" xr3:uid="{C4AFE735-1857-4085-8ABA-3B395B74080E}" name="Federal Funds" totalsRowFunction="sum" dataDxfId="227" totalsRowDxfId="226"/>
    <tableColumn id="24" xr3:uid="{54C28078-75E8-4EFD-8BCD-B9BC761B6590}" name="LeveragedFunds" totalsRowFunction="sum" dataDxfId="225" totalsRowDxfId="224"/>
    <tableColumn id="25" xr3:uid="{4A7A79C4-E9DE-4BAC-946B-5CAB481E9ECB}" name="TOTAL2" totalsRowFunction="sum" dataDxfId="223" totalsRowDxfId="222"/>
    <tableColumn id="26" xr3:uid="{F23B4A19-6F87-43F8-AC32-6D526C2B51DB}" name="Fed HOME" totalsRowFunction="sum" dataDxfId="221" totalsRowDxfId="220"/>
    <tableColumn id="27" xr3:uid="{2DC78B75-C687-4B94-80DF-67B726C2EDCF}" name="Rental Hsg Loan Program (MRHP+RHP)" totalsRowFunction="sum" dataDxfId="219" totalsRowDxfId="218"/>
    <tableColumn id="28" xr3:uid="{23B288E9-2939-4918-A693-CF84E9EB7FE8}" name="RHW" totalsRowFunction="sum" dataDxfId="217" totalsRowDxfId="216"/>
    <tableColumn id="29" xr3:uid="{38C93E15-F8CA-4333-9152-4B0448F03F03}" name="PRHP" totalsRowFunction="sum" dataDxfId="215" totalsRowDxfId="214"/>
    <tableColumn id="30" xr3:uid="{317BAF3E-6EE7-492A-8790-1085C8B1ECC0}" name="THG/FAF" totalsRowFunction="sum" dataDxfId="213" totalsRowDxfId="212"/>
    <tableColumn id="31" xr3:uid="{8EEBDC0C-5CC0-480B-9DEB-DD6207EAFCE1}" name="4% Tax Credit" totalsRowFunction="sum" dataDxfId="211" totalsRowDxfId="210"/>
    <tableColumn id="32" xr3:uid="{8725AE61-B8D2-4C91-BA7E-7C04C332EAA4}" name="4% Tax Credit RU" totalsRowFunction="sum" dataDxfId="209" totalsRowDxfId="208"/>
    <tableColumn id="33" xr3:uid="{76309FDB-4BAF-4705-8A2C-D4C063461ABB}" name="9% Tax Credit" totalsRowFunction="sum" dataDxfId="207" totalsRowDxfId="206"/>
    <tableColumn id="34" xr3:uid="{5AA446C8-7580-4FBD-9605-74661BC5F58F}" name="9% Tax CreditRU" totalsRowFunction="sum" dataDxfId="205" totalsRowDxfId="204"/>
    <tableColumn id="35" xr3:uid="{7725E5B3-591C-4038-97B7-102F4BA1918A}" name="Total TaxCredit RU" totalsRowFunction="sum" dataDxfId="203" totalsRowDxfId="202"/>
    <tableColumn id="36" xr3:uid="{2FB02C4A-FB12-40C4-8E7F-5780EE8B7F4F}" name="Leveraged Capital" totalsRowFunction="sum" dataDxfId="201" totalsRowDxfId="200"/>
    <tableColumn id="37" xr3:uid="{FD76F027-6B46-4A81-8D46-2D161AB5616C}" name="TOTAL3" totalsRowFunction="sum" dataDxfId="199" totalsRowDxfId="198"/>
    <tableColumn id="38" xr3:uid="{508F787E-0A54-4843-A8E3-14FD0D0BCF75}" name="Project Core (Yes/No)" dataDxfId="197" totalsRowDxfId="196"/>
  </tableColumns>
  <tableStyleInfo name="TableStyleLight8" showFirstColumn="0" showLastColumn="0" showRowStripes="1" showColumnStripes="0"/>
</table>
</file>

<file path=xl/tables/table1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8" xr:uid="{501774F4-F3A7-4616-B2ED-8848747AF56F}" name="FY12_Table" displayName="FY12_Table" ref="A1:AL19" totalsRowCount="1" headerRowDxfId="195" dataDxfId="193" totalsRowDxfId="191" headerRowBorderDxfId="194" tableBorderDxfId="192" totalsRowBorderDxfId="190">
  <autoFilter ref="A1:AL18" xr:uid="{501774F4-F3A7-4616-B2ED-8848747AF56F}"/>
  <tableColumns count="38">
    <tableColumn id="1" xr3:uid="{68C424F1-56AF-47B0-9AE5-288AA7ACE908}" name="ProjectID" totalsRowLabel="Total" dataDxfId="189" totalsRowDxfId="188"/>
    <tableColumn id="2" xr3:uid="{DF6983DD-C6E0-4E8D-8DC7-A6E8E45B3D35}" name="Project Name" dataDxfId="187" totalsRowDxfId="186"/>
    <tableColumn id="3" xr3:uid="{7BB83108-8A84-4E43-A236-D09E03A3E3DF}" name="Developer" dataDxfId="185" totalsRowDxfId="184"/>
    <tableColumn id="4" xr3:uid="{675C41AB-FD8B-43F8-949F-1F14C380296B}" name="Project Address" dataDxfId="183" totalsRowDxfId="182" dataCellStyle="Normal 10"/>
    <tableColumn id="5" xr3:uid="{A631C24C-F235-4464-9DC7-11C268D56688}" name="Project City" dataDxfId="181" totalsRowDxfId="180" dataCellStyle="Normal 10"/>
    <tableColumn id="6" xr3:uid="{9B34E911-7FF0-4B4F-BFE5-11E708E39A83}" name="Project Zip" dataDxfId="179" totalsRowDxfId="178" dataCellStyle="Normal 10"/>
    <tableColumn id="7" xr3:uid="{A60F21A3-3778-4FAC-9B46-76B8160018D2}" name="Project County" dataDxfId="177" totalsRowDxfId="176"/>
    <tableColumn id="8" xr3:uid="{F47972D6-20C8-454C-A79F-26FF7DDB0B86}" name="Units" totalsRowFunction="sum" dataDxfId="175" totalsRowDxfId="174"/>
    <tableColumn id="9" xr3:uid="{70913342-C3BB-47AA-9661-E6A44092BC94}" name="DisUnits" totalsRowFunction="sum" dataDxfId="173" totalsRowDxfId="172"/>
    <tableColumn id="10" xr3:uid="{0DD936EB-081B-44B9-9A19-645469051266}" name="Closing Date" dataDxfId="171" totalsRowDxfId="170"/>
    <tableColumn id="11" xr3:uid="{3FC28AF4-03DD-47FB-A7DE-9E88C71AE807}" name="ProjectType" dataDxfId="169" totalsRowDxfId="168"/>
    <tableColumn id="12" xr3:uid="{91B4742A-C8FA-4EC6-B537-8D05C3F8A5BC}" name="AcquisitionCost" totalsRowFunction="sum" dataDxfId="167" totalsRowDxfId="166" dataCellStyle="Currency" totalsRowCellStyle="Currency"/>
    <tableColumn id="13" xr3:uid="{0EF7C7D0-BC4B-4F4A-918A-F71D6074B2F3}" name="ConstructionCost" totalsRowFunction="sum" dataDxfId="165" totalsRowDxfId="164" dataCellStyle="Currency" totalsRowCellStyle="Currency"/>
    <tableColumn id="14" xr3:uid="{591F0D8E-D9C6-418D-86B7-B69349154D3F}" name="SoftCost" totalsRowFunction="sum" dataDxfId="163" totalsRowDxfId="162" dataCellStyle="Currency" totalsRowCellStyle="Currency"/>
    <tableColumn id="15" xr3:uid="{196184D6-5C67-4EB2-845B-B5699FB33D6A}" name="DeveloperFees" totalsRowFunction="sum" dataDxfId="161" totalsRowDxfId="160" dataCellStyle="Currency" totalsRowCellStyle="Currency"/>
    <tableColumn id="16" xr3:uid="{52F6454D-B1C3-4B26-87A8-AA4F46652309}" name="Reserves" totalsRowFunction="sum" dataDxfId="159" totalsRowDxfId="158" dataCellStyle="Currency" totalsRowCellStyle="Currency"/>
    <tableColumn id="17" xr3:uid="{2B4674D7-92B7-4810-956A-BC61E9F74EE6}" name="TOTAL" totalsRowFunction="sum" dataDxfId="157" totalsRowDxfId="156" dataCellStyle="Currency" totalsRowCellStyle="Currency"/>
    <tableColumn id="18" xr3:uid="{4B0CCFBE-6045-47EF-959E-A53CD72D4251}" name="OccupancyType" totalsRowFunction="sum" dataDxfId="155" totalsRowDxfId="154" dataCellStyle="Currency" totalsRowCellStyle="Currency"/>
    <tableColumn id="19" xr3:uid="{6F439D38-75C3-4427-BDE7-345C99BA3CF1}" name="UsesTotal" totalsRowFunction="sum" dataDxfId="153" totalsRowDxfId="152" dataCellStyle="Currency" totalsRowCellStyle="Currency"/>
    <tableColumn id="20" xr3:uid="{F43EE8A5-D3E7-4DC3-B5B4-73A20F80CD38}" name="Bond Funds" totalsRowFunction="sum" dataDxfId="151" totalsRowDxfId="150" dataCellStyle="Currency" totalsRowCellStyle="Currency"/>
    <tableColumn id="21" xr3:uid="{35B417C7-A6E2-44D7-9394-7FF0CB56A9AC}" name="Tax Credits " totalsRowFunction="sum" dataDxfId="149" totalsRowDxfId="148" dataCellStyle="Currency" totalsRowCellStyle="Currency"/>
    <tableColumn id="22" xr3:uid="{D0B07817-EE55-4A21-ACF7-46400C00136E}" name="State Funds" totalsRowFunction="sum" dataDxfId="147" totalsRowDxfId="146" dataCellStyle="Currency" totalsRowCellStyle="Currency"/>
    <tableColumn id="23" xr3:uid="{16A3115A-BDCD-495F-B0EA-2815B64AC44D}" name="Federal Funds" totalsRowFunction="sum" dataDxfId="145" totalsRowDxfId="144" dataCellStyle="Currency" totalsRowCellStyle="Currency"/>
    <tableColumn id="24" xr3:uid="{51BA5290-8CD9-4225-A8AE-FAF1ECB731DB}" name="LeveragedFunds" totalsRowFunction="sum" dataDxfId="143" totalsRowDxfId="142" dataCellStyle="Currency" totalsRowCellStyle="Currency"/>
    <tableColumn id="25" xr3:uid="{9D31FB01-BA04-4DEA-B1E4-65D6C66B05FC}" name="TOTAL2" totalsRowFunction="sum" dataDxfId="141" totalsRowDxfId="140" dataCellStyle="Currency" totalsRowCellStyle="Currency"/>
    <tableColumn id="26" xr3:uid="{65AEDFF1-B83B-4A94-B451-A4C4701932FD}" name="Fed HOME" totalsRowFunction="sum" dataDxfId="139" totalsRowDxfId="138" dataCellStyle="Currency" totalsRowCellStyle="Currency"/>
    <tableColumn id="27" xr3:uid="{EEC302A6-E84C-40E7-8E2C-6B91AD3F7CE6}" name="Rental Hsg Loan Program (MRHP+RHP)" totalsRowFunction="sum" dataDxfId="137" totalsRowDxfId="136" dataCellStyle="Currency" totalsRowCellStyle="Currency"/>
    <tableColumn id="28" xr3:uid="{5BBDC713-E8BC-4E94-A5F2-D49596FE5930}" name="RHW" totalsRowFunction="sum" dataDxfId="135" totalsRowDxfId="134" dataCellStyle="Currency" totalsRowCellStyle="Currency"/>
    <tableColumn id="29" xr3:uid="{31598820-4F13-4384-BA89-6564372329A8}" name="PRHP" totalsRowFunction="sum" dataDxfId="133" totalsRowDxfId="132" dataCellStyle="Currency" totalsRowCellStyle="Currency"/>
    <tableColumn id="30" xr3:uid="{64057CDC-4771-4D83-A213-99FCC9C84C77}" name="THG/FAF" totalsRowFunction="sum" dataDxfId="131" totalsRowDxfId="130" dataCellStyle="Currency" totalsRowCellStyle="Currency"/>
    <tableColumn id="31" xr3:uid="{C99B4670-7BF8-4CF6-88B4-4ECAB1847F66}" name="4% Tax Credit" totalsRowFunction="sum" dataDxfId="129" totalsRowDxfId="128" dataCellStyle="Currency" totalsRowCellStyle="Currency"/>
    <tableColumn id="32" xr3:uid="{FE5822DD-0209-4B6B-92FE-92BA05261727}" name="4% Tax Credit RU" totalsRowFunction="sum" dataDxfId="127" totalsRowDxfId="126" dataCellStyle="Currency" totalsRowCellStyle="Currency"/>
    <tableColumn id="33" xr3:uid="{8F7437D1-F509-4A1C-904C-929F2E3AEE87}" name="9% Tax Credit" totalsRowFunction="sum" dataDxfId="125" totalsRowDxfId="124" dataCellStyle="Currency" totalsRowCellStyle="Currency"/>
    <tableColumn id="34" xr3:uid="{5B4B1904-F999-4155-928E-1B192D3A18A6}" name="9% Tax CreditRU" totalsRowFunction="sum" dataDxfId="123" totalsRowDxfId="122" dataCellStyle="Currency" totalsRowCellStyle="Currency"/>
    <tableColumn id="35" xr3:uid="{34CDACBA-D393-4DF4-A60E-5338CFB71656}" name="Total TaxCredit RU" totalsRowFunction="sum" dataDxfId="121" totalsRowDxfId="120" dataCellStyle="Currency" totalsRowCellStyle="Currency"/>
    <tableColumn id="36" xr3:uid="{7594EF1F-7B12-4F81-8839-D6B9AFAD02E2}" name="Leveraged Capital" totalsRowFunction="sum" dataDxfId="119" totalsRowDxfId="118" dataCellStyle="Currency" totalsRowCellStyle="Currency"/>
    <tableColumn id="37" xr3:uid="{0ECB8105-1AF6-4728-A2E0-F35F0826002A}" name="TOTAL3" totalsRowFunction="sum" dataDxfId="117" totalsRowDxfId="116" dataCellStyle="Currency" totalsRowCellStyle="Currency"/>
    <tableColumn id="38" xr3:uid="{CD7BF66D-63DF-4C43-B831-87523FF658FB}" name="Project Core (Yes/No)" dataDxfId="115" totalsRowDxfId="114"/>
  </tableColumns>
  <tableStyleInfo name="TableStyleLight8" showFirstColumn="0" showLastColumn="0" showRowStripes="1" showColumnStripes="0"/>
</table>
</file>

<file path=xl/tables/table1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9" xr:uid="{7F9C3E56-4715-4D6C-A477-14459CC92159}" name="FY11_Table" displayName="FY11_Table" ref="A1:AL26" totalsRowCount="1" headerRowDxfId="113" dataDxfId="111" totalsRowDxfId="109" headerRowBorderDxfId="112" tableBorderDxfId="110" totalsRowBorderDxfId="108">
  <autoFilter ref="A1:AL25" xr:uid="{7F9C3E56-4715-4D6C-A477-14459CC92159}"/>
  <tableColumns count="38">
    <tableColumn id="1" xr3:uid="{AFE1BD40-E739-4E3A-B52C-724D97771726}" name="ProjectID" totalsRowLabel="Total" dataDxfId="107" totalsRowDxfId="106" dataCellStyle="Normal 7"/>
    <tableColumn id="2" xr3:uid="{A296A164-F631-4839-91BC-C8BC9D187AF6}" name="Project Name" dataDxfId="105" totalsRowDxfId="104"/>
    <tableColumn id="3" xr3:uid="{5F66DEDB-2621-4C90-BF85-03CE2C1C8E09}" name="Developer" dataDxfId="103" totalsRowDxfId="102"/>
    <tableColumn id="4" xr3:uid="{9E9CA5C5-D2E1-4412-BEBF-7736583BBC02}" name="Project Address" dataDxfId="101" totalsRowDxfId="100" dataCellStyle="Normal 10"/>
    <tableColumn id="5" xr3:uid="{3F48F6BA-9703-4FAF-A83A-5F3D851C58FD}" name="Project City" dataDxfId="99" totalsRowDxfId="98" dataCellStyle="Normal 10"/>
    <tableColumn id="6" xr3:uid="{3BE6E124-957A-444F-9F4A-B21B9DF17DE0}" name="Project Zip" dataDxfId="97" totalsRowDxfId="96" dataCellStyle="Normal 10"/>
    <tableColumn id="7" xr3:uid="{E606FCB8-68D7-4AD6-9C84-445938A9D2CC}" name="Project County" dataDxfId="95" totalsRowDxfId="94"/>
    <tableColumn id="8" xr3:uid="{9C3A8E0C-623A-43A4-96C5-F236AA3C757F}" name="Units" totalsRowFunction="sum" dataDxfId="93" totalsRowDxfId="92"/>
    <tableColumn id="9" xr3:uid="{0B474C3F-7832-49EF-AF9A-93A3B8ECFDB0}" name="DisUnits" totalsRowFunction="sum" dataDxfId="91" totalsRowDxfId="90"/>
    <tableColumn id="10" xr3:uid="{283B13BA-0FF1-49ED-B391-97CA653544EF}" name="Closing Date" dataDxfId="89" totalsRowDxfId="88"/>
    <tableColumn id="11" xr3:uid="{6C2F98B6-9399-4901-A040-3F617F429B32}" name="ProjectType" dataDxfId="87" totalsRowDxfId="86"/>
    <tableColumn id="12" xr3:uid="{1E860BA2-B2F1-4C4A-AAEF-61CB5822000F}" name="AcquisitionCost" totalsRowFunction="sum" dataDxfId="85" totalsRowDxfId="84"/>
    <tableColumn id="13" xr3:uid="{24A4FAA1-B440-4412-BA20-56A19704AA2D}" name="ConstructionCost" totalsRowFunction="sum" dataDxfId="83" totalsRowDxfId="82" dataCellStyle="Normal 10"/>
    <tableColumn id="14" xr3:uid="{3F664D6A-7F72-4FBC-A0C4-78B23B8C331E}" name="SoftCost" totalsRowFunction="sum" dataDxfId="81" totalsRowDxfId="80"/>
    <tableColumn id="15" xr3:uid="{3216BEEB-F16A-45A0-B107-D4BA6535FDB8}" name="DeveloperFees" totalsRowFunction="sum" dataDxfId="79" totalsRowDxfId="78"/>
    <tableColumn id="16" xr3:uid="{FE703720-04D1-49DE-B614-D704A42BE648}" name="Reserves" totalsRowFunction="sum" dataDxfId="77" totalsRowDxfId="76"/>
    <tableColumn id="17" xr3:uid="{B1DBB842-8830-4661-BB2B-837D13933AD8}" name="TOTAL" totalsRowFunction="sum" dataDxfId="75" totalsRowDxfId="74"/>
    <tableColumn id="18" xr3:uid="{6461966D-ACB2-4A90-9E4A-D1CC5D1A8DC2}" name="OccupancyType" dataDxfId="73" totalsRowDxfId="72"/>
    <tableColumn id="19" xr3:uid="{39DCA318-0468-4742-9E9B-700637451121}" name="UsesTotal" totalsRowFunction="sum" dataDxfId="71" totalsRowDxfId="70"/>
    <tableColumn id="20" xr3:uid="{059F1BAC-F56D-4D99-BFE7-2133EB488B06}" name="Bond Funds" totalsRowFunction="sum" dataDxfId="69" totalsRowDxfId="68"/>
    <tableColumn id="21" xr3:uid="{059A034C-8009-42FC-99A5-467586164DE1}" name="Tax Credits " totalsRowFunction="sum" dataDxfId="67" totalsRowDxfId="66"/>
    <tableColumn id="22" xr3:uid="{0DC23794-A9D8-4F7D-8010-5F72DCE10564}" name="State Funds" totalsRowFunction="sum" dataDxfId="65" totalsRowDxfId="64"/>
    <tableColumn id="23" xr3:uid="{1F75CBA9-36B5-493F-B499-0ED081DCECC5}" name="Federal Funds" totalsRowFunction="sum" dataDxfId="63" totalsRowDxfId="62"/>
    <tableColumn id="24" xr3:uid="{E916A6AD-C812-4BA0-AB55-A84A3DF34EBC}" name="LeveragedFunds" totalsRowFunction="sum" dataDxfId="61" totalsRowDxfId="60" dataCellStyle="Normal 7"/>
    <tableColumn id="25" xr3:uid="{DC8CAD21-C8BC-450B-BE5E-1C76E6F3AC23}" name="TOTAL2" totalsRowFunction="sum" dataDxfId="59" totalsRowDxfId="58"/>
    <tableColumn id="26" xr3:uid="{FAA5ED76-0206-40C9-BCDE-B500A7DAE3F8}" name="Fed HOME" totalsRowFunction="sum" dataDxfId="57" totalsRowDxfId="56"/>
    <tableColumn id="27" xr3:uid="{EB4F277C-CBF7-4B11-A58A-E6E2F67C0F4A}" name="Rental Hsg Loan Program (MRHP+RHP)" totalsRowFunction="sum" dataDxfId="55" totalsRowDxfId="54"/>
    <tableColumn id="28" xr3:uid="{2975AFFD-6216-4309-935F-368E483D5FE5}" name="RHW" totalsRowFunction="sum" dataDxfId="53" totalsRowDxfId="52"/>
    <tableColumn id="29" xr3:uid="{EC5EF7C1-FDFB-41DF-B0E7-70E82AA7A93C}" name="PRHP" totalsRowFunction="sum" dataDxfId="51" totalsRowDxfId="50" dataCellStyle="Normal 3"/>
    <tableColumn id="30" xr3:uid="{249358E1-81AC-4718-A852-722115195EC1}" name="THG/FAF" totalsRowFunction="sum" dataDxfId="49" totalsRowDxfId="48" dataCellStyle="Normal 3"/>
    <tableColumn id="31" xr3:uid="{9605984B-1CB5-436C-B04C-EEC0A79A4284}" name="4% Tax Credit" totalsRowFunction="sum" dataDxfId="47" totalsRowDxfId="46"/>
    <tableColumn id="32" xr3:uid="{EF8F8EE9-F27A-4893-9D70-D80120C1514F}" name="4% Tax Credit RU" totalsRowFunction="sum" dataDxfId="45" totalsRowDxfId="44" dataCellStyle="Normal 10"/>
    <tableColumn id="33" xr3:uid="{F9D64120-D438-4CFA-B798-F2B8CDEC292A}" name="9% Tax Credit" totalsRowFunction="sum" dataDxfId="43" totalsRowDxfId="42"/>
    <tableColumn id="34" xr3:uid="{C73855F1-D5D4-49BF-88E7-CA00B3511498}" name="9% Tax CreditRU" totalsRowFunction="sum" dataDxfId="41" totalsRowDxfId="40"/>
    <tableColumn id="35" xr3:uid="{937FD62A-6CE0-4961-B184-7CF04CE092EF}" name="Total TaxCredit RU" totalsRowFunction="sum" dataDxfId="39" totalsRowDxfId="38"/>
    <tableColumn id="36" xr3:uid="{549C2A73-C62E-4807-AED2-AD99A67A475B}" name="Leveraged Capital" totalsRowFunction="sum" dataDxfId="37" totalsRowDxfId="36" dataCellStyle="Normal 7"/>
    <tableColumn id="37" xr3:uid="{ED346114-5A50-4220-AA80-8BBB8FFBA286}" name="TOTAL3" totalsRowFunction="sum" dataDxfId="35" totalsRowDxfId="34"/>
    <tableColumn id="38" xr3:uid="{1E094977-3DA2-45CC-91A2-7A78C3B0EA97}" name="Project Core (Yes/No)" dataDxfId="33" totalsRowDxfId="32"/>
  </tableColumns>
  <tableStyleInfo name="TableStyleLight8" showFirstColumn="0" showLastColumn="0" showRowStripes="1" showColumnStripes="0"/>
</table>
</file>

<file path=xl/tables/table1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0" xr:uid="{8D18C98D-A129-4083-B2BA-267585BB5FA3}" name="Multifamily_Construction" displayName="Multifamily_Construction" ref="A1:P40" totalsRowShown="0" headerRowDxfId="31" dataDxfId="30" tableBorderDxfId="29">
  <autoFilter ref="A1:P40" xr:uid="{8D18C98D-A129-4083-B2BA-267585BB5FA3}"/>
  <tableColumns count="16">
    <tableColumn id="1" xr3:uid="{55C3CFE9-EB9B-4C11-A287-B5D0FD0D0C39}" name="Multifamily: Construction Project/Award" dataDxfId="28"/>
    <tableColumn id="2" xr3:uid="{C10FB85E-845D-4D0C-9792-56620863567A}" name="Definition" dataDxfId="27"/>
    <tableColumn id="3" xr3:uid="{EAA1827F-C8BC-468E-A3BB-863F6C0CC539}" name="Multifamily Construction Reporting Field" dataDxfId="26"/>
    <tableColumn id="4" xr3:uid="{E44B673C-D9A0-47FF-B10F-20FA86A4910D}" name="MFR/Strategic Planning Field" dataDxfId="25"/>
    <tableColumn id="5" xr3:uid="{A7307A6B-68D0-4AAC-895A-BC3533CEF6DB}" name="Mandatory?" dataDxfId="24"/>
    <tableColumn id="6" xr3:uid="{259BDCDB-72A1-42D0-B1B2-0AC0E4255D2A}" name="Strategic Plan?" dataDxfId="23"/>
    <tableColumn id="7" xr3:uid="{EEF5352A-0990-4A9D-ADCF-3CB6D9CEF6C1}" name="MFR" dataDxfId="22"/>
    <tableColumn id="8" xr3:uid="{609B899F-CC37-4EBE-A8B9-6579189FB895}" name="ODI" dataDxfId="21"/>
    <tableColumn id="9" xr3:uid="{01714306-8894-47E3-9ACF-EB8379490AF1}" name="Annual Report " dataDxfId="20"/>
    <tableColumn id="10" xr3:uid="{00A1406A-D428-4AEB-9045-AC55774F7081}" name="Economic Impact" dataDxfId="19"/>
    <tableColumn id="11" xr3:uid="{98A6F71C-3007-47A3-9464-A22244C14A53}" name="Maps" dataDxfId="18"/>
    <tableColumn id="12" xr3:uid="{50882358-435C-4196-B6CC-3B659A79E2BB}" name="Project Core" dataDxfId="17"/>
    <tableColumn id="13" xr3:uid="{07C29270-1CEE-42F6-8721-F061E9AE87AF}" name="Other? (Ad hoc)" dataDxfId="16"/>
    <tableColumn id="14" xr3:uid="{D4525148-4A7B-4D61-91FF-9E0BC66F64C3}" name="Frequency Data is Updated" dataDxfId="15"/>
    <tableColumn id="15" xr3:uid="{C8863440-D649-4A21-A267-072C31E3AC29}" name="Data Frequency Cumalative?" dataDxfId="14"/>
    <tableColumn id="16" xr3:uid="{601C28F7-135A-47F5-A65A-2F6EBD6E8239}" name="Time-Frame?" dataDxfId="13"/>
  </tableColumns>
  <tableStyleInfo name="TableStyleLight2" showFirstColumn="0" showLastColumn="0" showRowStripes="1" showColumnStripes="1"/>
</table>
</file>

<file path=xl/tables/table1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0" xr:uid="{C50C68B3-4C41-4474-9C74-879D36DA1C76}" name="Compatibility_report" displayName="Compatibility_report" ref="A4:D8" headerRowDxfId="12" dataDxfId="10" headerRowBorderDxfId="11" tableBorderDxfId="9" totalsRowBorderDxfId="8">
  <autoFilter ref="A4:D8" xr:uid="{C50C68B3-4C41-4474-9C74-879D36DA1C76}"/>
  <tableColumns count="4">
    <tableColumn id="1" xr3:uid="{BFA0C5F9-0CED-467C-A042-4911105CC475}" name="Issue level" totalsRowLabel="Total" dataDxfId="7" totalsRowDxfId="6"/>
    <tableColumn id="2" xr3:uid="{53828A45-F3A9-414E-8331-DBB90ACF312E}" name="Issue Description" dataDxfId="5" totalsRowDxfId="4"/>
    <tableColumn id="3" xr3:uid="{ADA7D4BC-C496-47A6-A9FE-C4996846D0EB}" name="Number of Occurences" dataDxfId="3" totalsRowDxfId="2"/>
    <tableColumn id="4" xr3:uid="{37692EA8-A74E-4C8F-95CF-648673171A68}" name="Version" totalsRowFunction="count" dataDxfId="1" totalsRowDxfId="0"/>
  </tableColumns>
  <tableStyleInfo name="TableStyleLight16"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BE415468-9F9C-4EF6-8FF5-22DA63DFDBC6}" name="FY25_Table" displayName="FY25_Table" ref="A1:AT38" totalsRowCount="1" headerRowDxfId="1389" dataDxfId="1388" totalsRowDxfId="1387">
  <autoFilter ref="A1:AT37" xr:uid="{BE415468-9F9C-4EF6-8FF5-22DA63DFDBC6}"/>
  <tableColumns count="46">
    <tableColumn id="1" xr3:uid="{7BA48849-3689-44FB-8FB5-A9DC6A11B2D2}" name="ProjectID" totalsRowLabel="Total" dataDxfId="1386" totalsRowDxfId="1385"/>
    <tableColumn id="2" xr3:uid="{22989D70-E6A9-4352-A78B-DF52CECECAD8}" name="Project Name" dataDxfId="1384" totalsRowDxfId="1383" dataCellStyle="Normal_Sheet1"/>
    <tableColumn id="3" xr3:uid="{1A48035B-CE61-4197-AC59-BE1E041B83D2}" name="Developer" dataDxfId="1382" totalsRowDxfId="1381" dataCellStyle="Normal_Sheet1"/>
    <tableColumn id="4" xr3:uid="{81144839-F38E-41D4-9B0B-9F0F5AB5FA6D}" name="Project Address" dataDxfId="1380" totalsRowDxfId="1379" dataCellStyle="Normal_Sheet2"/>
    <tableColumn id="5" xr3:uid="{58EDFE1E-2AF6-40FB-870A-96E70D270D11}" name="Project City" dataDxfId="1378" totalsRowDxfId="1377" dataCellStyle="Normal_Sheet1"/>
    <tableColumn id="6" xr3:uid="{3B23B9C2-AD6C-4BA7-858F-A03B15C434BE}" name="Project Zip" dataDxfId="1376" totalsRowDxfId="1375" dataCellStyle="Normal_Sheet1"/>
    <tableColumn id="7" xr3:uid="{DA5C1187-1B53-4901-A35C-8128894A98DA}" name="Project County" dataDxfId="1374" totalsRowDxfId="1373" dataCellStyle="Normal_Sheet2"/>
    <tableColumn id="8" xr3:uid="{5ABAF37E-2BDA-40E1-A926-C74E63B587DE}" name="Units" totalsRowFunction="sum" dataDxfId="1372" totalsRowDxfId="1371" dataCellStyle="Normal_Sheet2"/>
    <tableColumn id="9" xr3:uid="{8BF4C7D0-0EB3-4C68-944D-DF556352E03E}" name="DisUnits" totalsRowFunction="sum" dataDxfId="1370" totalsRowDxfId="1369" dataCellStyle="Normal_Sheet2"/>
    <tableColumn id="10" xr3:uid="{B4C9D2AD-1995-4DBE-AEEE-296E6A170A57}" name="Closing Date" dataDxfId="1368" totalsRowDxfId="1367" dataCellStyle="Normal_Sheet2"/>
    <tableColumn id="11" xr3:uid="{E41C7329-1DAB-48CE-BD0A-4BDA1F31AF2D}" name="Project Type" dataDxfId="1366" totalsRowDxfId="1365"/>
    <tableColumn id="12" xr3:uid="{72F48908-52A4-4D95-A3AD-573B8C254032}" name="Construction Cost" totalsRowFunction="sum" dataDxfId="1364" totalsRowDxfId="1363" dataCellStyle="Currency"/>
    <tableColumn id="13" xr3:uid="{DD7DBA5D-1799-49A4-856F-9C159739F893}" name="SoftCost" totalsRowFunction="sum" dataDxfId="1362" totalsRowDxfId="1361"/>
    <tableColumn id="14" xr3:uid="{907CE5E1-14EE-4329-85CD-B00FACB15D10}" name="AcquisitionCost" totalsRowFunction="sum" dataDxfId="1360" totalsRowDxfId="1359"/>
    <tableColumn id="15" xr3:uid="{81A4B292-DFA4-406B-9857-50DE73FD9714}" name="DeveloperFees" totalsRowFunction="sum" dataDxfId="1358" totalsRowDxfId="1357"/>
    <tableColumn id="16" xr3:uid="{480BF505-8C1D-403F-9671-392F2EA834FE}" name="Reserves" totalsRowFunction="sum" dataDxfId="1356" totalsRowDxfId="1355"/>
    <tableColumn id="17" xr3:uid="{753EE572-CADE-4CE9-B45F-1B7AE23A7C49}" name="Total Development/Production Costs" totalsRowFunction="sum" dataDxfId="1354" totalsRowDxfId="1353"/>
    <tableColumn id="18" xr3:uid="{8697BFCD-5EF2-451D-905C-EA1EA6BA688B}" name="OccupancyType" dataDxfId="1352" totalsRowDxfId="1351"/>
    <tableColumn id="19" xr3:uid="{1DBCD9E4-6CCE-45C5-ABBA-8876F2C67A6B}" name="UsesTotal" totalsRowFunction="sum" dataDxfId="1350" totalsRowDxfId="1349"/>
    <tableColumn id="20" xr3:uid="{3DAF4C98-A379-49BB-9EEC-726294640421}" name="Short Term Bond Amount" totalsRowFunction="sum" dataDxfId="1348" totalsRowDxfId="1347"/>
    <tableColumn id="21" xr3:uid="{78BB7F94-E890-46E3-AF36-A00BC28D0056}" name="Long Term Bond Funds" totalsRowFunction="sum" dataDxfId="1346" totalsRowDxfId="1345"/>
    <tableColumn id="22" xr3:uid="{C32D25D8-3A38-42D0-A99D-97877D526AF8}" name="Tax Credits" totalsRowFunction="sum" dataDxfId="1344" totalsRowDxfId="1343" dataCellStyle="Normal 3 3"/>
    <tableColumn id="23" xr3:uid="{3CC8535C-2081-45A4-BF89-8FBFE38E1AF6}" name="State Funds" totalsRowFunction="sum" dataDxfId="1342" totalsRowDxfId="1341"/>
    <tableColumn id="24" xr3:uid="{F9CF14CF-D1C9-478E-879F-BD37D2BC577C}" name="Federal Funds" totalsRowFunction="sum" dataDxfId="1340" totalsRowDxfId="1339"/>
    <tableColumn id="25" xr3:uid="{041EE26D-AFF0-4698-A2C2-8B92A1DFFB15}" name="Leveraged Funds" totalsRowFunction="sum" dataDxfId="1338" totalsRowDxfId="1337" dataCellStyle="Normal 3 3"/>
    <tableColumn id="26" xr3:uid="{7725E161-D3E4-41BE-8177-63B38100C2C3}" name="TOTAL" totalsRowFunction="sum" dataDxfId="1336" totalsRowDxfId="1335"/>
    <tableColumn id="27" xr3:uid="{19D703B7-4519-456E-8BC9-45ADF4D26392}" name="TotalCost AllFunds" totalsRowFunction="sum" dataDxfId="1334" totalsRowDxfId="1333"/>
    <tableColumn id="28" xr3:uid="{9DE0D02E-66A2-42D7-B4A9-2D2BB67A362D}" name="Fed HOME" totalsRowFunction="sum" dataDxfId="1332" totalsRowDxfId="1331"/>
    <tableColumn id="29" xr3:uid="{1B66DB90-FA83-4F3B-B48F-3C11FABD54FF}" name="Fed NHTF" totalsRowFunction="sum" dataDxfId="1330" totalsRowDxfId="1329"/>
    <tableColumn id="30" xr3:uid="{A85201CE-7C5B-42D8-8099-D2666F3CB0CD}" name="Bond Funds" totalsRowFunction="sum" dataDxfId="1328" totalsRowDxfId="1327" dataCellStyle="Normal 6"/>
    <tableColumn id="31" xr3:uid="{32A37134-BBEA-4385-9DCF-7C696D2349BD}" name="Rental Hsg Loan Program (RHP)" totalsRowFunction="sum" dataDxfId="1326" totalsRowDxfId="1325"/>
    <tableColumn id="32" xr3:uid="{D7647458-EFE9-4C51-AD4A-BFFE07BB29AA}" name="RHW" totalsRowFunction="sum" dataDxfId="1324" totalsRowDxfId="1323"/>
    <tableColumn id="33" xr3:uid="{C11703B0-9F08-4065-BB4D-4FA06D034FDB}" name="PRHP" totalsRowFunction="sum" dataDxfId="1322" totalsRowDxfId="1321"/>
    <tableColumn id="34" xr3:uid="{0F32E1C1-7DE1-4C4E-8F58-A63FFEE889F2}" name="Weinberg" totalsRowFunction="sum" dataDxfId="1320" totalsRowDxfId="1319"/>
    <tableColumn id="35" xr3:uid="{0873E7E3-EBC0-4CFB-A3AC-5C6DF032F832}" name="THG" totalsRowFunction="sum" dataDxfId="1318" totalsRowDxfId="1317"/>
    <tableColumn id="36" xr3:uid="{AA5DFC1A-F6DE-4EDE-9910-97082779C2DD}" name="FAF" totalsRowFunction="sum" dataDxfId="1316" totalsRowDxfId="1315"/>
    <tableColumn id="37" xr3:uid="{DC628DE7-51EF-4064-A054-4D2EF34DF53C}" name="4%Tax Credit-LIHTC-NC" totalsRowFunction="sum" dataDxfId="1314" totalsRowDxfId="1313"/>
    <tableColumn id="38" xr3:uid="{358C482C-E99F-402C-B4BF-E7248C10923E}" name="4%Tax Credit Equity (RU) LIHTC-NC" totalsRowFunction="sum" dataDxfId="1312" totalsRowDxfId="1311"/>
    <tableColumn id="39" xr3:uid="{13A392ED-971D-4DC3-B764-4C7E0FF81F33}" name="9%TaxCredit-LIHTC-C" totalsRowFunction="sum" dataDxfId="1310" totalsRowDxfId="1309"/>
    <tableColumn id="40" xr3:uid="{31618F25-1D6C-42BF-939A-49F5AADD7F66}" name="9%TaxCredit Equity (RU) LIHTC-C" totalsRowFunction="sum" dataDxfId="1308" totalsRowDxfId="1307"/>
    <tableColumn id="41" xr3:uid="{1A4AF2A0-3F23-4028-9B60-501F96A8235A}" name="TaxCredit RU_Per$" totalsRowFunction="sum" dataDxfId="1306" totalsRowDxfId="1305"/>
    <tableColumn id="42" xr3:uid="{FDB2B7D4-6E10-4807-9622-BDDBE9245BF8}" name="Leveraged Capital" totalsRowFunction="sum" dataDxfId="1304" totalsRowDxfId="1303" dataCellStyle="Normal 3 3"/>
    <tableColumn id="43" xr3:uid="{77D58AA0-E96D-4923-8C4D-3A209DDC19A0}" name="TOTAL2" totalsRowFunction="sum" dataDxfId="1302" totalsRowDxfId="1301" dataCellStyle="Normal 3 3"/>
    <tableColumn id="44" xr3:uid="{8027C811-7BBE-4084-8B5F-31806C3A4CE6}" name="Total ProjectCost" totalsRowFunction="sum" dataDxfId="1300" totalsRowDxfId="1299" dataCellStyle="Normal 6"/>
    <tableColumn id="45" xr3:uid="{B2416477-9E73-4520-988B-125622BC6FB2}" name="Project Core? (Yes/No)" dataDxfId="1298" totalsRowDxfId="1297"/>
    <tableColumn id="46" xr3:uid="{90A7F75F-CBEB-494A-BB58-35F39D762BE4}" name="RAD_x000a_(Yes/No)" dataDxfId="1296" totalsRowDxfId="1295"/>
  </tableColumns>
  <tableStyleInfo name="TableStyleLight2"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569D03DB-7172-4A91-82EB-658D46E7E90C}" name="FY24_Table" displayName="FY24_Table" ref="A1:AT30" totalsRowCount="1" headerRowDxfId="1294" dataDxfId="1293" totalsRowDxfId="1292">
  <autoFilter ref="A1:AT29" xr:uid="{569D03DB-7172-4A91-82EB-658D46E7E90C}"/>
  <tableColumns count="46">
    <tableColumn id="1" xr3:uid="{A3EAF26C-E4E6-408D-BB8F-79352ED1F184}" name="ProjectID" totalsRowLabel="Total" dataDxfId="1291" totalsRowDxfId="1290"/>
    <tableColumn id="2" xr3:uid="{B7BB71E6-F941-41B3-B242-8FD521B22F35}" name="Project Name" dataDxfId="1289" totalsRowDxfId="1288"/>
    <tableColumn id="3" xr3:uid="{2C477DE4-7926-4FED-BFC4-4B195BF983D8}" name="Developer" dataDxfId="1287" totalsRowDxfId="1286" dataCellStyle="Normal_Sheet1"/>
    <tableColumn id="4" xr3:uid="{652CE7CB-00A8-4B8A-85B0-C6C92E79BB84}" name="Project Address" dataDxfId="1285" totalsRowDxfId="1284" dataCellStyle="Normal_Sheet2"/>
    <tableColumn id="5" xr3:uid="{2E8ED93D-79AD-4BF9-B2BE-341DEAD98247}" name="Project City" dataDxfId="1283" totalsRowDxfId="1282" dataCellStyle="Normal_Sheet1"/>
    <tableColumn id="6" xr3:uid="{27A1DEE1-7732-49D9-924C-3C140100BC70}" name="Project Zip" dataDxfId="1281" totalsRowDxfId="1280" dataCellStyle="Normal_Sheet1"/>
    <tableColumn id="7" xr3:uid="{9A6954DC-307D-41FB-AC34-520E6349E1C5}" name="Project County" dataDxfId="1279" totalsRowDxfId="1278" dataCellStyle="Normal_Sheet2"/>
    <tableColumn id="8" xr3:uid="{6B0A8333-BCE6-46A4-B7FC-681B4924C171}" name="Units" totalsRowFunction="sum" dataDxfId="1277" totalsRowDxfId="1276" dataCellStyle="Normal_Sheet2"/>
    <tableColumn id="9" xr3:uid="{57AED3A0-AF8D-4FF5-A9FC-7407E3117A7F}" name="DisUnits" totalsRowFunction="sum" dataDxfId="1275" totalsRowDxfId="1274" dataCellStyle="Normal_Sheet2"/>
    <tableColumn id="10" xr3:uid="{568C56B2-6E3A-4918-864A-2AEEC257316A}" name="Closing Date" dataDxfId="1273" totalsRowDxfId="1272" dataCellStyle="Normal_Sheet2"/>
    <tableColumn id="11" xr3:uid="{C630D852-062C-4189-A0A0-6EBA229EB23A}" name="Project Type" dataDxfId="1271" totalsRowDxfId="1270"/>
    <tableColumn id="12" xr3:uid="{DE25339E-9103-4C6B-AA1C-0BDBA2845CEC}" name="Construction Cost" totalsRowFunction="sum" dataDxfId="1269" totalsRowDxfId="1268" dataCellStyle="Currency"/>
    <tableColumn id="13" xr3:uid="{BCC9E8BE-3EEB-4C12-94BD-6420AFE80A9B}" name="SoftCost" totalsRowFunction="sum" dataDxfId="1267" totalsRowDxfId="1266"/>
    <tableColumn id="14" xr3:uid="{49B13552-7EC3-41D2-96B7-135C107B18C9}" name="AcquisitionCost" totalsRowFunction="sum" dataDxfId="1265" totalsRowDxfId="1264"/>
    <tableColumn id="15" xr3:uid="{6ABBE4B2-368C-42B9-8F79-E323A6AFE1FC}" name="DeveloperFees" totalsRowFunction="sum" dataDxfId="1263" totalsRowDxfId="1262"/>
    <tableColumn id="16" xr3:uid="{879AF741-9EE2-4CFD-A7DD-9E5551780037}" name="Reserves" totalsRowFunction="sum" dataDxfId="1261" totalsRowDxfId="1260"/>
    <tableColumn id="17" xr3:uid="{0FAC1225-784F-4F26-8A47-811B04C5A5EB}" name="Total Development/Production Costs" totalsRowFunction="sum" dataDxfId="1259" totalsRowDxfId="1258"/>
    <tableColumn id="18" xr3:uid="{FE61498A-2082-4DC6-8543-30EBB817B872}" name="OccupancyType" dataDxfId="1257" totalsRowDxfId="1256"/>
    <tableColumn id="19" xr3:uid="{C4B26512-9E07-43D8-96D6-6951B47D77B4}" name="UsesTotal" totalsRowFunction="sum" dataDxfId="1255" totalsRowDxfId="1254"/>
    <tableColumn id="20" xr3:uid="{1B0E94F7-6ABC-423B-A2E7-E30433B046B1}" name="Short Term Bond Amount" totalsRowFunction="sum" dataDxfId="1253" totalsRowDxfId="1252"/>
    <tableColumn id="21" xr3:uid="{84A84563-45CC-4296-A988-3FBAB0ED47A5}" name="Long Term Bond Funds" totalsRowFunction="sum" dataDxfId="1251" totalsRowDxfId="1250"/>
    <tableColumn id="22" xr3:uid="{505E94EC-E7B7-48F3-BE75-3B0AEF7FBBA0}" name="Tax Credits" totalsRowFunction="sum" dataDxfId="1249" totalsRowDxfId="1248" dataCellStyle="Normal 3 3"/>
    <tableColumn id="23" xr3:uid="{3189CBB2-C2C0-4E27-99CE-C5B882AF5E33}" name="State Funds" totalsRowFunction="sum" dataDxfId="1247" totalsRowDxfId="1246"/>
    <tableColumn id="24" xr3:uid="{ADF0BEEA-8F8B-4354-8F49-BAF3A33497A7}" name="Federal Funds" totalsRowFunction="sum" dataDxfId="1245" totalsRowDxfId="1244"/>
    <tableColumn id="25" xr3:uid="{B08649CC-E92F-42EA-9893-EF5AF2414CCC}" name="Leveraged Funds" totalsRowFunction="sum" dataDxfId="1243" totalsRowDxfId="1242" dataCellStyle="Normal 3 3"/>
    <tableColumn id="26" xr3:uid="{BB6D4870-E84A-49D4-8F14-F3542A705F40}" name="TOTAL" totalsRowFunction="sum" dataDxfId="1241" totalsRowDxfId="1240"/>
    <tableColumn id="27" xr3:uid="{15614844-A498-4CFE-A8D7-4A7EEC243607}" name="TotalCost AllFunds" totalsRowFunction="sum" dataDxfId="1239" totalsRowDxfId="1238"/>
    <tableColumn id="28" xr3:uid="{04463B44-AD7B-4ACE-8C1D-ED90DB3F067B}" name="Fed HOME" totalsRowFunction="sum" dataDxfId="1237" totalsRowDxfId="1236"/>
    <tableColumn id="29" xr3:uid="{D3F7F45A-7BAE-4990-AB33-9E5CDE00E243}" name="Fed NHTF" totalsRowFunction="sum" dataDxfId="1235" totalsRowDxfId="1234"/>
    <tableColumn id="30" xr3:uid="{0805505B-18CE-4B93-B12B-EACCB6A2EE7B}" name="Bond Funds" totalsRowFunction="sum" dataDxfId="1233" totalsRowDxfId="1232" dataCellStyle="Normal 6"/>
    <tableColumn id="31" xr3:uid="{284CBBC9-A7FB-4A4A-B687-8B68B130BBEF}" name="Rental Hsg Loan Program (RHP)" totalsRowFunction="sum" dataDxfId="1231" totalsRowDxfId="1230"/>
    <tableColumn id="32" xr3:uid="{34D49BFC-6964-4E77-B3C4-1616F3D24129}" name="RHW" totalsRowFunction="sum" dataDxfId="1229" totalsRowDxfId="1228"/>
    <tableColumn id="33" xr3:uid="{68D3C9D4-79C7-4D0E-A31A-FC9F27522DD8}" name="PRHP" totalsRowFunction="sum" dataDxfId="1227" totalsRowDxfId="1226"/>
    <tableColumn id="34" xr3:uid="{918DD68C-A113-4F35-ABCA-45B5167E728F}" name="Weinberg" totalsRowFunction="sum" dataDxfId="1225" totalsRowDxfId="1224"/>
    <tableColumn id="35" xr3:uid="{D9A0484B-045E-453D-975D-CACD4A4B8283}" name="THG" totalsRowFunction="sum" dataDxfId="1223" totalsRowDxfId="1222"/>
    <tableColumn id="36" xr3:uid="{A8146E83-DE99-4765-94FC-69DD25DB830C}" name="FAF" totalsRowFunction="sum" dataDxfId="1221" totalsRowDxfId="1220"/>
    <tableColumn id="37" xr3:uid="{C90982D0-49B9-40C4-B71E-F48521461A40}" name="4%Tax Credit-LIHTC-NC" totalsRowFunction="sum" dataDxfId="1219" totalsRowDxfId="1218"/>
    <tableColumn id="38" xr3:uid="{0C956D7D-A8AA-49C3-8170-D786EE7D9DD1}" name="4%Tax Credit Equity (RU) LIHTC-NC" totalsRowFunction="sum" dataDxfId="1217" totalsRowDxfId="1216"/>
    <tableColumn id="39" xr3:uid="{4E51E869-2F8D-4E67-A341-33958DEF2232}" name="9%TaxCredit-LIHTC-C" totalsRowFunction="sum" dataDxfId="1215" totalsRowDxfId="1214"/>
    <tableColumn id="40" xr3:uid="{21402917-2BFD-40AC-8BFC-B6C26F1D5313}" name="9%TaxCredit Equity (RU) LIHTC-C" totalsRowFunction="sum" dataDxfId="1213" totalsRowDxfId="1212"/>
    <tableColumn id="41" xr3:uid="{9AE231C4-B449-42B1-84FA-C3BB12AE6772}" name="TaxCredit RU_Per$" totalsRowFunction="sum" dataDxfId="1211" totalsRowDxfId="1210"/>
    <tableColumn id="42" xr3:uid="{BD01E17F-DF9F-46CB-913F-E707985EED99}" name="Leveraged Capital" totalsRowFunction="sum" dataDxfId="1209" totalsRowDxfId="1208" dataCellStyle="Normal 3 3"/>
    <tableColumn id="43" xr3:uid="{33C51479-1056-43F0-A100-00121F33C3B4}" name="TOTAL2" totalsRowFunction="sum" dataDxfId="1207" totalsRowDxfId="1206" dataCellStyle="Normal 3 3"/>
    <tableColumn id="44" xr3:uid="{69FA8F40-705A-40C0-BD00-3FEB0EB76A8D}" name="Total ProjectCost" totalsRowFunction="sum" dataDxfId="1205" totalsRowDxfId="1204" dataCellStyle="Normal 6"/>
    <tableColumn id="45" xr3:uid="{0576E86A-77B3-434D-A19C-555FAFEF2337}" name="Project Core? (Yes/No)" dataDxfId="1203" totalsRowDxfId="1202"/>
    <tableColumn id="46" xr3:uid="{4CB47BF6-A521-4EAB-8C10-A320692C44AD}" name="RAD_x000a_(Yes/No)" dataDxfId="1201" totalsRowDxfId="1200"/>
  </tableColumns>
  <tableStyleInfo name="TableStyleLight8" showFirstColumn="0" showLastColumn="0" showRowStripes="1"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 xr:uid="{CFED859B-314C-46B3-BC83-05B8A6D561B5}" name="FY23_Table" displayName="FY23_Table" ref="A1:AT41" totalsRowCount="1" headerRowDxfId="1199" dataDxfId="1198" totalsRowDxfId="1197">
  <autoFilter ref="A1:AT40" xr:uid="{CFED859B-314C-46B3-BC83-05B8A6D561B5}"/>
  <tableColumns count="46">
    <tableColumn id="1" xr3:uid="{EA0001D5-0674-4182-B336-193A95BD3C20}" name="ProjectID" totalsRowLabel="Total" dataDxfId="1196" totalsRowDxfId="1195"/>
    <tableColumn id="2" xr3:uid="{38F4AC54-9121-4F5F-8123-23F3D5D485BF}" name="Project Name" dataDxfId="1194" totalsRowDxfId="1193" dataCellStyle="Normal_Sheet1"/>
    <tableColumn id="3" xr3:uid="{0CA1DA20-D25F-406B-82E6-6F93E3273D6B}" name="Developer" dataDxfId="1192" totalsRowDxfId="1191" dataCellStyle="Normal_Sheet1"/>
    <tableColumn id="4" xr3:uid="{CE13DD88-9D16-4B44-B64F-DDA6929288F4}" name="Project Address" dataDxfId="1190" totalsRowDxfId="1189" dataCellStyle="Normal_Sheet2"/>
    <tableColumn id="5" xr3:uid="{84F20236-95BA-4133-B360-13EDF8F06AAF}" name="Project City" dataDxfId="1188" totalsRowDxfId="1187" dataCellStyle="Normal_Sheet1"/>
    <tableColumn id="6" xr3:uid="{E99CC2D1-3330-47EB-9A4A-EB6D3450A86E}" name="Project Zip" dataDxfId="1186" totalsRowDxfId="1185" dataCellStyle="Normal_Sheet1"/>
    <tableColumn id="7" xr3:uid="{AFC65BAF-C875-48F9-8E6C-C5AADB9D21DC}" name="Project County" dataDxfId="1184" totalsRowDxfId="1183" dataCellStyle="Normal_Sheet2"/>
    <tableColumn id="8" xr3:uid="{3D4C6D36-7A62-409C-B48D-B0354FC64E9C}" name="Units" totalsRowFunction="sum" dataDxfId="1182" totalsRowDxfId="1181" dataCellStyle="Normal_Sheet2"/>
    <tableColumn id="9" xr3:uid="{5F8CB7E6-E5E3-4832-8DAA-B0443721D565}" name="DisUnits" totalsRowFunction="sum" dataDxfId="1180" totalsRowDxfId="1179" dataCellStyle="Normal_Sheet2"/>
    <tableColumn id="10" xr3:uid="{E16FC5D0-8E13-4F53-BF86-2B41CD37FA35}" name="Closing Date" dataDxfId="1178" totalsRowDxfId="1177" dataCellStyle="Normal_Sheet2"/>
    <tableColumn id="11" xr3:uid="{1E696355-900B-45BA-BB36-FB919410E8AB}" name="Project Type" dataDxfId="1176" totalsRowDxfId="1175"/>
    <tableColumn id="12" xr3:uid="{2C5FA67B-036E-4191-A1C7-5550DECD77D9}" name="Construction Cost" totalsRowFunction="sum" dataDxfId="1174" totalsRowDxfId="1173" dataCellStyle="Currency"/>
    <tableColumn id="13" xr3:uid="{210776A8-F43C-473A-B4DF-C9A847395D80}" name="SoftCost" totalsRowFunction="sum" dataDxfId="1172" totalsRowDxfId="1171"/>
    <tableColumn id="14" xr3:uid="{297ECC32-220E-4C9A-91D5-802442E89BCE}" name="AcquisitionCost" totalsRowFunction="sum" dataDxfId="1170" totalsRowDxfId="1169"/>
    <tableColumn id="15" xr3:uid="{4C72F114-C68C-4078-8683-4E1F15579415}" name="DeveloperFees" totalsRowFunction="sum" dataDxfId="1168" totalsRowDxfId="1167"/>
    <tableColumn id="16" xr3:uid="{8E6A3B2F-4766-48F6-ACA1-415FF59DA29F}" name="Reserves" totalsRowFunction="sum" dataDxfId="1166" totalsRowDxfId="1165"/>
    <tableColumn id="17" xr3:uid="{484B4A34-471F-4151-B729-73DC129E6BEB}" name="Total Development/Production Costs" totalsRowFunction="sum" dataDxfId="1164" totalsRowDxfId="1163"/>
    <tableColumn id="18" xr3:uid="{E21FFC6A-F265-4476-8854-9BEC9844E646}" name="OccupancyType" totalsRowFunction="sum" dataDxfId="1162" totalsRowDxfId="1161"/>
    <tableColumn id="19" xr3:uid="{0FBFEEDD-BFE4-4DC5-82D7-E6E98F01F5D1}" name="UsesTotal" totalsRowFunction="sum" dataDxfId="1160" totalsRowDxfId="1159"/>
    <tableColumn id="20" xr3:uid="{55781FA5-4CB8-4571-A013-E0132CF99BDB}" name="Short Term Bond Amount" totalsRowFunction="sum" dataDxfId="1158" totalsRowDxfId="1157"/>
    <tableColumn id="21" xr3:uid="{2DB264E7-1907-4BA3-8138-D69C45216E5A}" name="Long Term Bond Funds" totalsRowFunction="sum" dataDxfId="1156" totalsRowDxfId="1155"/>
    <tableColumn id="22" xr3:uid="{6B6A48D1-4431-4267-BBC2-0DF8484929A8}" name="Tax Credits" totalsRowFunction="sum" dataDxfId="1154" totalsRowDxfId="1153" dataCellStyle="Normal 3 3"/>
    <tableColumn id="23" xr3:uid="{F1A6D069-2B33-4A01-8480-2B1BFDA0A109}" name="State Funds" totalsRowFunction="sum" dataDxfId="1152" totalsRowDxfId="1151"/>
    <tableColumn id="24" xr3:uid="{609709EB-1863-4340-BE64-385072D2F2A9}" name="Federal Funds" totalsRowFunction="sum" dataDxfId="1150" totalsRowDxfId="1149"/>
    <tableColumn id="25" xr3:uid="{A59B7C8A-A137-46A2-B617-5013061F0C06}" name="Leveraged Funds" totalsRowFunction="sum" dataDxfId="1148" totalsRowDxfId="1147" dataCellStyle="Normal 3 3"/>
    <tableColumn id="26" xr3:uid="{B94ED590-D1FA-4641-8B65-14030712194B}" name="TOTAL" totalsRowFunction="sum" dataDxfId="1146" totalsRowDxfId="1145"/>
    <tableColumn id="27" xr3:uid="{4CFB0041-8290-487C-A66A-1FEBB96925CB}" name="TotalCost AllFunds" totalsRowFunction="sum" dataDxfId="1144" totalsRowDxfId="1143"/>
    <tableColumn id="28" xr3:uid="{B4E602D7-2253-45C7-843F-BA07658C14CC}" name="Fed HOME" totalsRowFunction="sum" dataDxfId="1142" totalsRowDxfId="1141"/>
    <tableColumn id="29" xr3:uid="{C220B382-2EA5-41DB-8BB4-D370673A28FB}" name="Fed NHTF" totalsRowFunction="sum" dataDxfId="1140" totalsRowDxfId="1139"/>
    <tableColumn id="30" xr3:uid="{2841C5B3-9B4A-4016-89C0-4E860406DED1}" name="Bond Funds" totalsRowFunction="sum" dataDxfId="1138" totalsRowDxfId="1137" dataCellStyle="Normal 6"/>
    <tableColumn id="31" xr3:uid="{38EE8F2F-6362-42A6-B1B8-44E31DCB5910}" name="Rental Hsg Loan Program (RHP)" totalsRowFunction="sum" dataDxfId="1136" totalsRowDxfId="1135"/>
    <tableColumn id="32" xr3:uid="{D9AC875C-283D-4CE7-B2A5-51D924B8D59A}" name="RHW" totalsRowFunction="sum" dataDxfId="1134" totalsRowDxfId="1133"/>
    <tableColumn id="33" xr3:uid="{A2D94B11-43A3-4D76-817C-7FCC7C7D0DEB}" name="PRHP" totalsRowFunction="sum" dataDxfId="1132" totalsRowDxfId="1131"/>
    <tableColumn id="34" xr3:uid="{46264323-C794-45E7-8CC0-B8F99C0262D0}" name="Weinberg" totalsRowFunction="sum" dataDxfId="1130" totalsRowDxfId="1129"/>
    <tableColumn id="35" xr3:uid="{ABAE4070-95EB-4994-A870-ED7D7AAC224C}" name="THG" totalsRowFunction="sum" dataDxfId="1128" totalsRowDxfId="1127"/>
    <tableColumn id="36" xr3:uid="{B0B71A4D-9CF0-4B1F-82D7-0D978005B453}" name="FAF" totalsRowFunction="sum" dataDxfId="1126" totalsRowDxfId="1125"/>
    <tableColumn id="37" xr3:uid="{15494977-E706-4539-81BA-D8C36EB87A1A}" name="4%Tax Credit-LIHTC-NC" totalsRowFunction="sum" dataDxfId="1124" totalsRowDxfId="1123"/>
    <tableColumn id="38" xr3:uid="{3CA25185-EA37-4D73-AC6F-15DFDFB102E2}" name="4%Tax Credit Equity (RU) LIHTC-NC" totalsRowFunction="sum" dataDxfId="1122" totalsRowDxfId="1121"/>
    <tableColumn id="39" xr3:uid="{11CA307E-4E26-48EE-B49D-EBE72AC03664}" name="9%TaxCredit-LIHTC-C" totalsRowFunction="sum" dataDxfId="1120" totalsRowDxfId="1119"/>
    <tableColumn id="40" xr3:uid="{30CBC8C6-AA30-470D-A7A4-D041809537D7}" name="9%TaxCredit Equity (RU) LIHTC-C" totalsRowFunction="sum" dataDxfId="1118" totalsRowDxfId="1117"/>
    <tableColumn id="41" xr3:uid="{2D32FF2C-F222-4F3F-A001-08B26F401D2E}" name="TaxCredit RU_Per$" totalsRowFunction="sum" dataDxfId="1116" totalsRowDxfId="1115"/>
    <tableColumn id="42" xr3:uid="{4773617A-8218-458E-8956-D722CA0EB4F8}" name="Leveraged Capital" totalsRowFunction="sum" dataDxfId="1114" totalsRowDxfId="1113" dataCellStyle="Normal 3 3"/>
    <tableColumn id="43" xr3:uid="{DE00004E-FC71-40CA-BB6A-9297B241FE0F}" name="TOTAL2" totalsRowFunction="sum" dataDxfId="1112" totalsRowDxfId="1111" dataCellStyle="Normal 3 3"/>
    <tableColumn id="44" xr3:uid="{B35650D4-B233-43D3-A725-6A1666F82B8F}" name="Total ProjectCost" totalsRowFunction="sum" dataDxfId="1110" totalsRowDxfId="1109" dataCellStyle="Normal 6"/>
    <tableColumn id="45" xr3:uid="{865B8812-6DDA-4E7E-A8D4-1DB976D7AACD}" name="Project Core? (Yes/No)" dataDxfId="1108" totalsRowDxfId="1107"/>
    <tableColumn id="46" xr3:uid="{AD7DF11A-7E6B-4A19-9E39-DA80681500A9}" name="RAD_x000a_(Yes/No)" dataDxfId="1106" totalsRowDxfId="1105"/>
  </tableColumns>
  <tableStyleInfo name="TableStyleLight8" showFirstColumn="0" showLastColumn="0" showRowStripes="1" showColumnStripes="0"/>
</table>
</file>

<file path=xl/tables/table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 xr:uid="{1DA40291-AB78-48BD-9321-66F46B64BE79}" name="FY22_Table" displayName="FY22_Table" ref="A1:AT38" totalsRowCount="1" headerRowDxfId="1104" dataDxfId="1103" totalsRowDxfId="1102">
  <autoFilter ref="A1:AT37" xr:uid="{1DA40291-AB78-48BD-9321-66F46B64BE79}"/>
  <tableColumns count="46">
    <tableColumn id="1" xr3:uid="{12B2C6C0-458D-4AD8-AA67-9F8DB5EC93E6}" name="ProjectID" totalsRowLabel="Total" dataDxfId="1101" totalsRowDxfId="1100"/>
    <tableColumn id="2" xr3:uid="{97C35821-FFAE-4AFE-AE76-E28201C0A31A}" name="Project Name" dataDxfId="1099" totalsRowDxfId="1098" dataCellStyle="Normal_Sheet1"/>
    <tableColumn id="3" xr3:uid="{D678008F-1B0C-4831-A77C-82519FA14E26}" name="Developer" dataDxfId="1097" totalsRowDxfId="1096" dataCellStyle="Normal_Sheet1"/>
    <tableColumn id="4" xr3:uid="{D0BFF552-5EAC-4CBB-A1B4-12F4D9032034}" name="Project Address" dataDxfId="1095" totalsRowDxfId="1094" dataCellStyle="Normal_Sheet2"/>
    <tableColumn id="5" xr3:uid="{D6E2E577-09B3-4D48-BAEC-3798290BC04D}" name="Project City" dataDxfId="1093" totalsRowDxfId="1092" dataCellStyle="Normal_Sheet1"/>
    <tableColumn id="6" xr3:uid="{DB54EB9A-CF57-432E-91ED-4099BC210D8A}" name="Project Zip" dataDxfId="1091" totalsRowDxfId="1090" dataCellStyle="Normal_Sheet1"/>
    <tableColumn id="7" xr3:uid="{F3E047D2-AAEA-4B73-85D5-537BA867A079}" name="Project County" dataDxfId="1089" totalsRowDxfId="1088" dataCellStyle="Normal_Sheet2"/>
    <tableColumn id="8" xr3:uid="{5B2BB408-4A16-4546-AC2F-1096FCC029E3}" name="Units" totalsRowFunction="sum" dataDxfId="1087" totalsRowDxfId="1086" dataCellStyle="Normal_Sheet2"/>
    <tableColumn id="9" xr3:uid="{5908E015-B24E-46AB-91BA-2C555D9DE5E2}" name="DisUnits" totalsRowFunction="sum" dataDxfId="1085" totalsRowDxfId="1084" dataCellStyle="Normal_Sheet2"/>
    <tableColumn id="10" xr3:uid="{9802E539-EB73-4B76-BF8A-71C2A019F31E}" name="Closing Date" dataDxfId="1083" totalsRowDxfId="1082" dataCellStyle="Normal_Sheet2"/>
    <tableColumn id="11" xr3:uid="{D757D356-AEC2-40B2-B7E3-38BE2371F5D2}" name="Project Type" dataDxfId="1081" totalsRowDxfId="1080"/>
    <tableColumn id="12" xr3:uid="{4CE95E4E-787D-407E-8EB9-A8B86737872A}" name="Construction Cost" totalsRowFunction="sum" dataDxfId="1079" totalsRowDxfId="1078" dataCellStyle="Currency"/>
    <tableColumn id="13" xr3:uid="{53A773D8-9990-4134-B91E-A740D486621C}" name="SoftCost" totalsRowFunction="sum" dataDxfId="1077" totalsRowDxfId="1076"/>
    <tableColumn id="14" xr3:uid="{FEC6C805-D673-4786-9076-D90A3D6AB00F}" name="AcquisitionCost" totalsRowFunction="sum" dataDxfId="1075" totalsRowDxfId="1074"/>
    <tableColumn id="15" xr3:uid="{3921B512-7FB5-42F2-A973-7A829E518149}" name="DeveloperFees" totalsRowFunction="sum" dataDxfId="1073" totalsRowDxfId="1072"/>
    <tableColumn id="16" xr3:uid="{C0A32F52-FA5C-4EEE-B8C0-A73A1B61F742}" name="Reserves" totalsRowFunction="sum" dataDxfId="1071" totalsRowDxfId="1070"/>
    <tableColumn id="17" xr3:uid="{F59DBB09-312B-405E-84E6-B34914B4A39C}" name="Total Development/Production Costs" totalsRowFunction="sum" dataDxfId="1069" totalsRowDxfId="1068"/>
    <tableColumn id="18" xr3:uid="{BBF70C0A-9247-423A-AAE8-2F542BED0638}" name="OccupancyType" dataDxfId="1067" totalsRowDxfId="1066"/>
    <tableColumn id="19" xr3:uid="{865DF96B-B29A-49E4-849D-F40ADBD383EF}" name="UsesTotal" totalsRowFunction="sum" dataDxfId="1065" totalsRowDxfId="1064"/>
    <tableColumn id="20" xr3:uid="{A15FD8E4-E1DC-4E4F-B693-FD09A5A5E2FB}" name="Short Term Bond Amount" totalsRowFunction="sum" dataDxfId="1063" totalsRowDxfId="1062"/>
    <tableColumn id="21" xr3:uid="{7A99D2E8-AC70-4C37-8A11-90007CEF3CAE}" name="Long Term Bond Funds" totalsRowFunction="sum" dataDxfId="1061" totalsRowDxfId="1060"/>
    <tableColumn id="22" xr3:uid="{5182A9E2-B949-4B55-849D-8DF391AE33AC}" name="Tax Credits" totalsRowFunction="sum" dataDxfId="1059" totalsRowDxfId="1058" dataCellStyle="Normal 3 3"/>
    <tableColumn id="23" xr3:uid="{74CCC949-C170-4E56-A234-17A09189C7D7}" name="State Funds" totalsRowFunction="sum" dataDxfId="1057" totalsRowDxfId="1056"/>
    <tableColumn id="24" xr3:uid="{982C6D18-5D3F-4004-9469-ED2EBF4F6AEF}" name="Federal Funds" totalsRowFunction="sum" dataDxfId="1055" totalsRowDxfId="1054"/>
    <tableColumn id="25" xr3:uid="{5349367E-C69C-48ED-9914-17D244EBFAAF}" name="Leveraged Funds" totalsRowFunction="sum" dataDxfId="1053" totalsRowDxfId="1052" dataCellStyle="Normal 3 3"/>
    <tableColumn id="26" xr3:uid="{1C5608D5-B6EF-4F4F-92FB-6CB49663CEBC}" name="TOTAL" totalsRowFunction="sum" dataDxfId="1051" totalsRowDxfId="1050"/>
    <tableColumn id="27" xr3:uid="{1294BAA8-2422-4B9A-9C9F-21E88739ACF8}" name="TotalCost AllFunds" totalsRowFunction="sum" dataDxfId="1049" totalsRowDxfId="1048"/>
    <tableColumn id="28" xr3:uid="{91B466BC-E364-465B-AF1D-B72329669B79}" name="Fed HOME" totalsRowFunction="sum" dataDxfId="1047" totalsRowDxfId="1046"/>
    <tableColumn id="29" xr3:uid="{3E253AEE-3988-40C7-BAAC-6AFC4BDFA46E}" name="Fed NHTF" totalsRowFunction="sum" dataDxfId="1045" totalsRowDxfId="1044"/>
    <tableColumn id="30" xr3:uid="{A9747E7B-7827-450F-9EE5-1CF8D053D188}" name="Bond Funds" totalsRowFunction="sum" dataDxfId="1043" totalsRowDxfId="1042" dataCellStyle="Normal 6"/>
    <tableColumn id="31" xr3:uid="{62DF8E18-8378-42B8-A69C-92F93D79D691}" name="Rental Hsg Loan Program (RHP)" totalsRowFunction="sum" dataDxfId="1041" totalsRowDxfId="1040"/>
    <tableColumn id="32" xr3:uid="{29615AE3-CEE1-4C4F-81C8-822572ECD434}" name="RHW" totalsRowFunction="sum" dataDxfId="1039" totalsRowDxfId="1038"/>
    <tableColumn id="33" xr3:uid="{5E5416E7-56D1-4F45-9B6E-74EC12A18001}" name="PRHP" totalsRowFunction="sum" dataDxfId="1037" totalsRowDxfId="1036"/>
    <tableColumn id="34" xr3:uid="{C7E2D8A1-22CF-4E94-ADC4-D6A8406B9813}" name="Weinberg" totalsRowFunction="sum" dataDxfId="1035" totalsRowDxfId="1034"/>
    <tableColumn id="35" xr3:uid="{D737F2BD-0A09-484B-A144-3C09E3EA247E}" name="THG" totalsRowFunction="sum" dataDxfId="1033" totalsRowDxfId="1032"/>
    <tableColumn id="36" xr3:uid="{B5227C14-3120-40C6-A1C2-36ED7261B271}" name="FAF" totalsRowFunction="sum" dataDxfId="1031" totalsRowDxfId="1030"/>
    <tableColumn id="37" xr3:uid="{0CCC3656-E7A7-49EF-8968-C301ECF680C6}" name="4%Tax Credit-LIHTC-NC" totalsRowFunction="sum" dataDxfId="1029" totalsRowDxfId="1028"/>
    <tableColumn id="38" xr3:uid="{A4212D9E-CE6B-4010-B1A5-F963B566003E}" name="4%Tax Credit Equity (RU) LIHTC-NC" totalsRowFunction="sum" dataDxfId="1027" totalsRowDxfId="1026"/>
    <tableColumn id="39" xr3:uid="{C2D1DCD1-179B-4A36-977D-E72E61BB1C8B}" name="9%TaxCredit-LIHTC-C" totalsRowFunction="sum" dataDxfId="1025" totalsRowDxfId="1024"/>
    <tableColumn id="40" xr3:uid="{D6C8737D-F817-4460-AC52-73A40824BBB4}" name="9%TaxCredit Equity (RU) LIHTC-C" totalsRowFunction="sum" dataDxfId="1023" totalsRowDxfId="1022"/>
    <tableColumn id="41" xr3:uid="{E04B5A6C-1C89-4BA6-8E53-81FD07A0B362}" name="TaxCredit RU_Per$" totalsRowFunction="sum" dataDxfId="1021" totalsRowDxfId="1020"/>
    <tableColumn id="42" xr3:uid="{C94A899C-7E7B-4E7D-AA59-26B4D7DC6175}" name="Leveraged Capital" totalsRowFunction="sum" dataDxfId="1019" totalsRowDxfId="1018" dataCellStyle="Normal 3 3"/>
    <tableColumn id="43" xr3:uid="{E93175C4-0EFB-4DC0-A340-6EDE6B1DF0A2}" name="TOTAL2" totalsRowFunction="sum" dataDxfId="1017" totalsRowDxfId="1016" dataCellStyle="Normal 3 3"/>
    <tableColumn id="44" xr3:uid="{1531A5CB-9D34-4160-82E5-2ABADFD8B622}" name="Total ProjectCost" totalsRowFunction="sum" dataDxfId="1015" totalsRowDxfId="1014" dataCellStyle="Normal 6"/>
    <tableColumn id="45" xr3:uid="{9A21C1C4-1D53-4B9D-80C6-E01AC1F6A70C}" name="Project Core? (Yes/No)" dataDxfId="1013" totalsRowDxfId="1012"/>
    <tableColumn id="46" xr3:uid="{60AD322E-C9B5-474E-BD74-DA97977DE1BB}" name="RAD_x000a_(Yes/No)" dataDxfId="1011" totalsRowDxfId="1010"/>
  </tableColumns>
  <tableStyleInfo name="TableStyleLight8" showFirstColumn="0" showLastColumn="0" showRowStripes="1" showColumnStripes="0"/>
</table>
</file>

<file path=xl/tables/table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 xr:uid="{A25CF7AC-694B-4B85-934E-F44CC9DEE72A}" name="FY21_Table" displayName="FY21_Table" ref="A1:AT28" totalsRowCount="1" headerRowDxfId="1009" dataDxfId="1008" totalsRowDxfId="1007">
  <autoFilter ref="A1:AT27" xr:uid="{A25CF7AC-694B-4B85-934E-F44CC9DEE72A}"/>
  <tableColumns count="46">
    <tableColumn id="1" xr3:uid="{69E3C625-5B53-4965-A4F4-152AA412910D}" name="ProjectID" totalsRowLabel="Total" dataDxfId="1006" totalsRowDxfId="1005"/>
    <tableColumn id="2" xr3:uid="{6BFBB7CE-73BA-4901-9CDD-1BF290522709}" name="Project Name" dataDxfId="1004" totalsRowDxfId="1003"/>
    <tableColumn id="3" xr3:uid="{E416A79B-6B76-4BD5-9EC2-11249C5C263A}" name="Developer" dataDxfId="1002" totalsRowDxfId="1001" dataCellStyle="Normal_Sheet1"/>
    <tableColumn id="4" xr3:uid="{33A533FF-2B0A-4A0F-8C8B-0EA66B4A2CC9}" name="Project Address" dataDxfId="1000" totalsRowDxfId="999" dataCellStyle="Normal_Sheet2"/>
    <tableColumn id="5" xr3:uid="{C86E6D06-FE68-44B2-8E5F-69FFBDC5CCD3}" name="Project City" dataDxfId="998" totalsRowDxfId="997" dataCellStyle="Normal_Sheet1"/>
    <tableColumn id="6" xr3:uid="{D52B659D-AD82-475F-AD7A-0866853F7896}" name="Project Zip" dataDxfId="996" totalsRowDxfId="995" dataCellStyle="Normal_Sheet1"/>
    <tableColumn id="7" xr3:uid="{11B8D1DF-1798-4AAE-8FB8-B90817AEAB11}" name="Project County" dataDxfId="994" totalsRowDxfId="993"/>
    <tableColumn id="8" xr3:uid="{8386850B-4D97-4F7E-A0A0-EE5E71C53CA5}" name="Units" totalsRowFunction="sum" dataDxfId="992" totalsRowDxfId="991" dataCellStyle="Normal_Sheet2"/>
    <tableColumn id="9" xr3:uid="{A0EE34F8-6F02-4A67-8205-EE7EC5969135}" name="DisUnits" totalsRowFunction="sum" dataDxfId="990" totalsRowDxfId="989" dataCellStyle="Normal_Sheet2"/>
    <tableColumn id="10" xr3:uid="{CCA9DFF6-59CB-4BC7-AE24-5FA805E754B9}" name="Closing Date" dataDxfId="988" totalsRowDxfId="987" dataCellStyle="Normal_Sheet2"/>
    <tableColumn id="11" xr3:uid="{F65E5EA3-8CFE-4E4E-9C49-E42EB548F1BE}" name="Project Type" dataDxfId="986" totalsRowDxfId="985"/>
    <tableColumn id="12" xr3:uid="{D737A924-C4B6-4754-A8FB-BCE698F9BE02}" name="ConstructionCost" totalsRowFunction="sum" dataDxfId="984" totalsRowDxfId="983" dataCellStyle="Currency"/>
    <tableColumn id="13" xr3:uid="{1A8B772C-CFC9-42D4-A40B-6E9B400B3D46}" name="SoftCost" totalsRowFunction="sum" dataDxfId="982" totalsRowDxfId="981"/>
    <tableColumn id="14" xr3:uid="{D94AD514-2606-486F-87FD-359527A8542B}" name="AcquisitionCost" totalsRowFunction="sum" dataDxfId="980" totalsRowDxfId="979"/>
    <tableColumn id="15" xr3:uid="{37975217-57BB-426A-9D33-F77B880288E6}" name="DeveloperFees" totalsRowFunction="sum" dataDxfId="978" totalsRowDxfId="977"/>
    <tableColumn id="16" xr3:uid="{24B79AC2-8732-411E-A80A-91CF5FA5AE84}" name="Reserves" totalsRowFunction="sum" dataDxfId="976" totalsRowDxfId="975"/>
    <tableColumn id="17" xr3:uid="{466B1CE0-2C7E-4B8D-A126-C3D3605E3BB3}" name="Total Development/Production Costs" totalsRowFunction="sum" dataDxfId="974" totalsRowDxfId="973"/>
    <tableColumn id="18" xr3:uid="{4D06E5AE-74FB-4A57-BAED-2D03D1BF0101}" name="OccupancyType" dataDxfId="972" totalsRowDxfId="971"/>
    <tableColumn id="19" xr3:uid="{80BF6E90-5A11-4C4A-BBEB-9A33250CFDE1}" name="UsesTotal" totalsRowFunction="sum" dataDxfId="970" totalsRowDxfId="969"/>
    <tableColumn id="20" xr3:uid="{35722C22-0826-457A-8B4E-DDBEFA515BD6}" name="Short Term Bond Amount" totalsRowFunction="sum" dataDxfId="968" totalsRowDxfId="967"/>
    <tableColumn id="21" xr3:uid="{E7586D60-5CBE-42E7-AF48-08CADD683696}" name="Long Term Bond Funds" totalsRowFunction="sum" dataDxfId="966" totalsRowDxfId="965"/>
    <tableColumn id="22" xr3:uid="{DB5BB601-9A81-46BC-B130-A70AB773B874}" name="Tax Credits" totalsRowFunction="sum" dataDxfId="964" totalsRowDxfId="963" dataCellStyle="Normal 3 3"/>
    <tableColumn id="23" xr3:uid="{8026B3A7-3368-4E5F-BA78-C7B5FFD6FA61}" name="State Funds" totalsRowFunction="sum" dataDxfId="962" totalsRowDxfId="961"/>
    <tableColumn id="24" xr3:uid="{6B6D0280-A3AD-42BA-9F40-48DA86B8085F}" name="Federal Funds" totalsRowFunction="sum" dataDxfId="960" totalsRowDxfId="959"/>
    <tableColumn id="25" xr3:uid="{1CF0A120-B15C-4297-8C6E-56F57DBF1E0D}" name="Leveraged Funds" totalsRowFunction="sum" dataDxfId="958" totalsRowDxfId="957" dataCellStyle="Normal 3 3"/>
    <tableColumn id="26" xr3:uid="{8A3CF768-3DE4-4BD5-B4DC-C37676A0D3D3}" name="TOTAL" totalsRowFunction="sum" dataDxfId="956" totalsRowDxfId="955"/>
    <tableColumn id="27" xr3:uid="{6201F15F-6A40-4386-9918-F48F1D1BA00D}" name="TotalCost AllFunds" totalsRowFunction="sum" dataDxfId="954" totalsRowDxfId="953"/>
    <tableColumn id="28" xr3:uid="{8486213B-EDC7-401D-A413-CD2072AEB1A7}" name="Fed HOME" totalsRowFunction="sum" dataDxfId="952" totalsRowDxfId="951"/>
    <tableColumn id="29" xr3:uid="{45220EF6-A857-48E6-A105-C168EC5EA6AD}" name="Fed NHTF" totalsRowFunction="sum" dataDxfId="950" totalsRowDxfId="949"/>
    <tableColumn id="30" xr3:uid="{04CD6336-0C02-4518-BACB-91BB3FC3E3E9}" name="Bond Funds" totalsRowFunction="sum" dataDxfId="948" totalsRowDxfId="947" dataCellStyle="Normal 6"/>
    <tableColumn id="31" xr3:uid="{D046A4B4-5E5A-4EBC-BC1D-E4E184F5B075}" name="Rental Hsg Loan Program (RHP)" totalsRowFunction="sum" dataDxfId="946" totalsRowDxfId="945"/>
    <tableColumn id="32" xr3:uid="{6C624E73-1B00-4387-80A2-612ED7C9E768}" name="RHW" totalsRowFunction="sum" dataDxfId="944" totalsRowDxfId="943"/>
    <tableColumn id="33" xr3:uid="{1A49AF82-3F9C-4BD8-A358-291CC0069B3B}" name="PRHP" totalsRowFunction="sum" dataDxfId="942" totalsRowDxfId="941"/>
    <tableColumn id="34" xr3:uid="{D35651B0-4D0B-4939-B9D4-7267F9424BFC}" name="Weinberg" totalsRowFunction="sum" dataDxfId="940" totalsRowDxfId="939"/>
    <tableColumn id="35" xr3:uid="{C40F1255-CAD0-46EC-BEF7-611455981802}" name="THG" totalsRowFunction="sum" dataDxfId="938" totalsRowDxfId="937"/>
    <tableColumn id="36" xr3:uid="{EB77E4FD-CFD6-409E-AA7D-3DD967D07A15}" name="FAF" totalsRowFunction="sum" dataDxfId="936" totalsRowDxfId="935"/>
    <tableColumn id="37" xr3:uid="{CB28BE11-797C-455C-A934-87DD45A6915A}" name="4%Tax Credit-LIHTC-NC" totalsRowFunction="sum" dataDxfId="934" totalsRowDxfId="933"/>
    <tableColumn id="38" xr3:uid="{B281D0EE-5668-4911-A846-F1EE47EE5BEE}" name="4%Tax Credit Equity (RU) LIHTC-NC" totalsRowFunction="sum" dataDxfId="932" totalsRowDxfId="931"/>
    <tableColumn id="39" xr3:uid="{C8BA3219-29CC-428E-82C6-3E45A6499FBF}" name="9%TaxCredit-LIHTC-C" totalsRowFunction="sum" dataDxfId="930" totalsRowDxfId="929"/>
    <tableColumn id="40" xr3:uid="{1F375D2A-3226-459B-A61C-6B6D35D0DF36}" name="9%TaxCredit Equity (RU) LIHTC-C" totalsRowFunction="sum" dataDxfId="928" totalsRowDxfId="927"/>
    <tableColumn id="41" xr3:uid="{4C2D40B8-4797-44A5-860F-74ACC71C49E1}" name="TaxCredit RU_Per$" totalsRowFunction="sum" dataDxfId="926" totalsRowDxfId="925"/>
    <tableColumn id="42" xr3:uid="{FFD36946-8CD0-42F1-A5F1-5EB18BCDCF68}" name="Leveraged Capital" totalsRowFunction="sum" dataDxfId="924" totalsRowDxfId="923" dataCellStyle="Normal 3 3"/>
    <tableColumn id="43" xr3:uid="{C2FC35DB-12A3-4D8D-9FCA-870FBABE44F9}" name="TOTAL2" totalsRowFunction="sum" dataDxfId="922" totalsRowDxfId="921" dataCellStyle="Normal 3 3"/>
    <tableColumn id="44" xr3:uid="{907380ED-ECD6-4AB4-BAB9-AE4094DCF6B0}" name="Total ProjectCost" totalsRowFunction="sum" dataDxfId="920" totalsRowDxfId="919" dataCellStyle="Normal 6"/>
    <tableColumn id="45" xr3:uid="{4AE206F9-2D76-46FA-A98D-B3CBA4137EAB}" name="Project Core? (Yes/No)" dataDxfId="918" totalsRowDxfId="917"/>
    <tableColumn id="46" xr3:uid="{3640DF62-D34B-40E9-B892-3A24A7715573}" name="RAD_x000a_(Yes/No)" dataDxfId="916" totalsRowDxfId="915"/>
  </tableColumns>
  <tableStyleInfo name="TableStyleLight8" showFirstColumn="0" showLastColumn="0" showRowStripes="1" showColumnStripes="0"/>
</table>
</file>

<file path=xl/tables/table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9" xr:uid="{44CE842F-8285-490A-973E-BBCDA31DF114}" name="FY20_Table" displayName="FY20_Table" ref="A1:AT35" totalsRowCount="1" headerRowDxfId="914" dataDxfId="913" totalsRowDxfId="912">
  <autoFilter ref="A1:AT34" xr:uid="{44CE842F-8285-490A-973E-BBCDA31DF114}"/>
  <tableColumns count="46">
    <tableColumn id="1" xr3:uid="{7FC195FB-7A49-406E-9578-C33B088E7236}" name="ProjectID" totalsRowLabel="Total" dataDxfId="911" totalsRowDxfId="910"/>
    <tableColumn id="2" xr3:uid="{9B26D52C-5B0B-4862-92E2-A2D29012E2B8}" name="Project Name" dataDxfId="909" totalsRowDxfId="908" dataCellStyle="Normal_Sheet2"/>
    <tableColumn id="3" xr3:uid="{B83179D5-2A72-4045-A1D0-4D3D1DF04A85}" name="Developer" dataDxfId="907" totalsRowDxfId="906"/>
    <tableColumn id="4" xr3:uid="{9353BB5B-99C4-4677-A259-77645BEABB30}" name="Project Address" dataDxfId="905" totalsRowDxfId="904" dataCellStyle="Normal_Sheet2"/>
    <tableColumn id="5" xr3:uid="{CB87EC4D-C209-44D9-BB6A-201A397CDF71}" name="Project City" dataDxfId="903" totalsRowDxfId="902" dataCellStyle="Normal_Sheet1"/>
    <tableColumn id="6" xr3:uid="{5082DDC3-5A2F-4441-BDF9-29257BE2217C}" name="Project Zip" dataDxfId="901" totalsRowDxfId="900" dataCellStyle="Normal_Sheet2"/>
    <tableColumn id="7" xr3:uid="{FDD2E023-6622-4DB0-AEA7-735500A64FA5}" name="Project County" dataDxfId="899" totalsRowDxfId="898" dataCellStyle="Normal_Sheet2"/>
    <tableColumn id="8" xr3:uid="{DD898C22-ED01-4366-8F24-9BD574754392}" name="Units" totalsRowFunction="sum" dataDxfId="897" totalsRowDxfId="896" dataCellStyle="Normal_Sheet2"/>
    <tableColumn id="9" xr3:uid="{9009DFE3-DF22-4C56-BB77-9765A9253596}" name="DisUnits" totalsRowFunction="sum" dataDxfId="895" totalsRowDxfId="894" dataCellStyle="Normal_Sheet2"/>
    <tableColumn id="10" xr3:uid="{19E85903-9173-4128-B7D6-CC0C34B57165}" name="Closing Date" dataDxfId="893" totalsRowDxfId="892" dataCellStyle="Normal_Sheet2"/>
    <tableColumn id="11" xr3:uid="{6430C356-C180-45DA-86FF-213BDA859B06}" name="Project Type" dataDxfId="891" totalsRowDxfId="890"/>
    <tableColumn id="12" xr3:uid="{8DE2AA5C-97CF-4CDD-820C-24BFF6ECF5C9}" name="ConstructionCost" totalsRowFunction="sum" dataDxfId="889" totalsRowDxfId="888" dataCellStyle="Currency"/>
    <tableColumn id="13" xr3:uid="{560C82A9-EE53-497C-BEB5-566FF488B373}" name="SoftCost" totalsRowFunction="sum" dataDxfId="887" totalsRowDxfId="886"/>
    <tableColumn id="14" xr3:uid="{B2AC151C-4B72-4BF1-A769-E9E7F482615F}" name="AcquisitionCost" totalsRowFunction="sum" dataDxfId="885" totalsRowDxfId="884"/>
    <tableColumn id="15" xr3:uid="{2ECF3996-04B9-4129-80DC-1E4659EC46BE}" name="DeveloperFees" totalsRowFunction="sum" dataDxfId="883" totalsRowDxfId="882"/>
    <tableColumn id="16" xr3:uid="{BA3C9BF7-850B-4B50-902B-943EC53CB0B6}" name="Reserves" totalsRowFunction="sum" dataDxfId="881" totalsRowDxfId="880"/>
    <tableColumn id="17" xr3:uid="{ECD4BA20-4709-40C0-B862-7669FDACD18D}" name="Total Development/Production Costs" totalsRowFunction="sum" dataDxfId="879" totalsRowDxfId="878"/>
    <tableColumn id="18" xr3:uid="{532FB769-8A4F-44CC-8428-51F7A1D0D27C}" name="OccupancyType" totalsRowFunction="sum" dataDxfId="877" totalsRowDxfId="876"/>
    <tableColumn id="19" xr3:uid="{A39AB7A7-39EA-4EA6-A3FD-12FF8A2075EF}" name="UsesTotal" totalsRowFunction="sum" dataDxfId="875" totalsRowDxfId="874"/>
    <tableColumn id="20" xr3:uid="{9F5568FB-C839-4DC0-95A9-403405D95C9B}" name="Short Term Bond Amount" totalsRowFunction="sum" dataDxfId="873" totalsRowDxfId="872"/>
    <tableColumn id="21" xr3:uid="{9B3CBE5C-2B2D-4EB8-8203-DCA2527353E9}" name="Long Term Bond Funds" totalsRowFunction="sum" dataDxfId="871" totalsRowDxfId="870"/>
    <tableColumn id="22" xr3:uid="{F83A97CE-DD34-48F7-AA0B-63A8D75F09FB}" name="Tax Credits" totalsRowFunction="sum" dataDxfId="869" totalsRowDxfId="868" dataCellStyle="Normal 3 3"/>
    <tableColumn id="23" xr3:uid="{7C9785A7-8E40-4EA9-BA12-8CE468CEB305}" name="State Funds" totalsRowFunction="sum" dataDxfId="867" totalsRowDxfId="866"/>
    <tableColumn id="24" xr3:uid="{2D855550-6C9F-4673-B7A4-25C33A58A13D}" name="Federal Funds" totalsRowFunction="sum" dataDxfId="865" totalsRowDxfId="864"/>
    <tableColumn id="25" xr3:uid="{3A7F66EF-B4CB-42B1-B35A-09B611AD376C}" name="Leveraged Funds" totalsRowFunction="sum" dataDxfId="863" totalsRowDxfId="862" dataCellStyle="Normal 3 3"/>
    <tableColumn id="26" xr3:uid="{FBB6D34F-4544-47AE-ABE8-06BFE09E300A}" name="TOTAL" totalsRowFunction="sum" dataDxfId="861" totalsRowDxfId="860"/>
    <tableColumn id="27" xr3:uid="{82B208FB-01D3-462D-9959-236E8F64AEF1}" name="TotalCost AllFunds" totalsRowFunction="sum" dataDxfId="859" totalsRowDxfId="858"/>
    <tableColumn id="28" xr3:uid="{DBF12A45-F976-4D9F-9A24-914E111324C2}" name="Fed HOME" totalsRowFunction="sum" dataDxfId="857" totalsRowDxfId="856"/>
    <tableColumn id="29" xr3:uid="{DA5298CE-DBEE-45C1-B5AC-921B058B50D8}" name="Fed NHTF" totalsRowFunction="sum" dataDxfId="855" totalsRowDxfId="854"/>
    <tableColumn id="30" xr3:uid="{F90E1A0B-2596-4DD1-9F58-766920BD8135}" name="Bond Funds" totalsRowFunction="sum" dataDxfId="853" totalsRowDxfId="852" dataCellStyle="Normal 6"/>
    <tableColumn id="31" xr3:uid="{E3068B4D-B332-4032-9FAB-B6B6EDE9637D}" name="Rental Hsg Loan Program (RHP)" totalsRowFunction="sum" dataDxfId="851" totalsRowDxfId="850"/>
    <tableColumn id="32" xr3:uid="{E56CA03E-EA6B-4978-A379-F039FE11D380}" name="RHW" totalsRowFunction="sum" dataDxfId="849" totalsRowDxfId="848"/>
    <tableColumn id="33" xr3:uid="{7AC96100-A0A1-4CC1-9270-781B03F2E018}" name="PRHP" totalsRowFunction="sum" dataDxfId="847" totalsRowDxfId="846"/>
    <tableColumn id="34" xr3:uid="{B29AF5A5-AF7B-4147-A365-5530911885FB}" name="Weinberg" totalsRowFunction="sum" dataDxfId="845" totalsRowDxfId="844"/>
    <tableColumn id="35" xr3:uid="{25299324-2840-40E3-B7A4-8736F6214941}" name="THG" totalsRowFunction="sum" dataDxfId="843" totalsRowDxfId="842"/>
    <tableColumn id="36" xr3:uid="{6E384339-7EBA-483E-97C0-C2B379395EAD}" name="FAF" totalsRowFunction="sum" dataDxfId="841" totalsRowDxfId="840"/>
    <tableColumn id="37" xr3:uid="{4028BD36-DD2C-4610-BC13-5AB42F0BB10E}" name="4%Tax Credit-LIHTC-NC" totalsRowFunction="sum" dataDxfId="839" totalsRowDxfId="838"/>
    <tableColumn id="38" xr3:uid="{6890DCEF-05D3-4413-83BF-15F33DD3DD4A}" name="4%Tax Credit Equity (RU) LIHTC-NC" totalsRowFunction="sum" dataDxfId="837" totalsRowDxfId="836"/>
    <tableColumn id="39" xr3:uid="{6372A0C3-D447-43F5-AAFC-BED37540FD69}" name="9%TaxCredit-LIHTC-C" totalsRowFunction="sum" dataDxfId="835" totalsRowDxfId="834"/>
    <tableColumn id="40" xr3:uid="{17F221D2-50BA-47F0-B2D6-50EDBD57EC78}" name="9%TaxCredit Equity (RU) LIHTC-C" totalsRowFunction="sum" dataDxfId="833" totalsRowDxfId="832"/>
    <tableColumn id="41" xr3:uid="{594E4E6C-25C4-4C43-B458-71328E1BEFC4}" name="TaxCredit RU_Per$" totalsRowFunction="sum" dataDxfId="831" totalsRowDxfId="830"/>
    <tableColumn id="42" xr3:uid="{ED2A13AC-0383-465E-84F4-32E3B2A36BAA}" name="Leveraged Capital" totalsRowFunction="sum" dataDxfId="829" totalsRowDxfId="828" dataCellStyle="Normal 3 3"/>
    <tableColumn id="43" xr3:uid="{E9AD8251-AE4B-4428-AF08-34165382B347}" name="TOTAL2" totalsRowFunction="sum" dataDxfId="827" totalsRowDxfId="826" dataCellStyle="Normal 3 3"/>
    <tableColumn id="44" xr3:uid="{896F20E6-DA48-4A65-A8A2-B583E6231C89}" name="Total ProjectCost" totalsRowFunction="sum" dataDxfId="825" totalsRowDxfId="824" dataCellStyle="Normal 6"/>
    <tableColumn id="45" xr3:uid="{00BE6B77-D87C-45B7-BBF5-372DA9651ABE}" name="Project Core? (Yes/No)" dataDxfId="823" totalsRowDxfId="822"/>
    <tableColumn id="46" xr3:uid="{85922B2E-01D9-4FD7-95FE-539FBAFBF5DB}" name="RAD_x000a_(Yes/No)" dataDxfId="821" totalsRowDxfId="820"/>
  </tableColumns>
  <tableStyleInfo name="TableStyleLight8" showFirstColumn="0" showLastColumn="0" showRowStripes="1" showColumnStripes="0"/>
</table>
</file>

<file path=xl/tables/table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1" xr:uid="{4135F8C3-FBE6-4862-95AF-D30A350E1847}" name="FY19_Table" displayName="FY19_Table" ref="A1:AT39" totalsRowCount="1" headerRowDxfId="819" dataDxfId="818" totalsRowDxfId="817">
  <autoFilter ref="A1:AT38" xr:uid="{4135F8C3-FBE6-4862-95AF-D30A350E1847}"/>
  <tableColumns count="46">
    <tableColumn id="1" xr3:uid="{109FD4DA-87EF-44F0-87AB-3490BC120934}" name="ProjectID" totalsRowLabel="Total" dataDxfId="816" totalsRowDxfId="815"/>
    <tableColumn id="2" xr3:uid="{DB07283E-5113-4091-B702-CF0382B7EF82}" name="Project Name" dataDxfId="814" totalsRowDxfId="813" dataCellStyle="Normal_Sheet2"/>
    <tableColumn id="3" xr3:uid="{3D34EA31-1421-4C84-B7AF-487A172B04C0}" name="Developer" dataDxfId="812" totalsRowDxfId="811"/>
    <tableColumn id="4" xr3:uid="{B8C7C4C1-CCB9-4CE8-8A48-0C4067797D38}" name="Project Address" dataDxfId="810" totalsRowDxfId="809" dataCellStyle="Normal_Sheet2"/>
    <tableColumn id="5" xr3:uid="{B2BC18B7-A690-4A57-9FDC-FAAA5501E248}" name="Project City" dataDxfId="808" totalsRowDxfId="807" dataCellStyle="Normal_Sheet2"/>
    <tableColumn id="6" xr3:uid="{D45B44B6-E2F7-4B90-9586-A81DE764A8FF}" name="Project Zip" dataDxfId="806" totalsRowDxfId="805" dataCellStyle="Normal_Sheet2"/>
    <tableColumn id="7" xr3:uid="{600301F6-591D-4193-B37A-2BE7FEACC055}" name="Project County" dataDxfId="804" totalsRowDxfId="803" dataCellStyle="Normal_Sheet2"/>
    <tableColumn id="8" xr3:uid="{57066F94-BFAB-408D-A55D-A736FE63FAF9}" name="Units" totalsRowFunction="sum" dataDxfId="802" totalsRowDxfId="801" dataCellStyle="Normal_Sheet2"/>
    <tableColumn id="9" xr3:uid="{B5C20E6A-88E2-4692-B93D-CDB4CB60E1E6}" name="DisUnits" totalsRowFunction="sum" dataDxfId="800" totalsRowDxfId="799" dataCellStyle="Normal_Sheet2"/>
    <tableColumn id="10" xr3:uid="{7D33425E-25C1-48E1-9B99-F97826109E4A}" name="Closing Date" dataDxfId="798" totalsRowDxfId="797" dataCellStyle="Normal_Sheet2"/>
    <tableColumn id="11" xr3:uid="{8112FA1F-6D4E-4886-99CC-313A37F38525}" name="Project Type" dataDxfId="796" totalsRowDxfId="795"/>
    <tableColumn id="12" xr3:uid="{37615118-C531-45AC-9C38-AD18208F8A9B}" name="ConstructionCost" totalsRowFunction="sum" dataDxfId="794" totalsRowDxfId="793"/>
    <tableColumn id="13" xr3:uid="{E7E0EC78-AFB7-40FC-86A2-58D14DA1D40B}" name="SoftCost" totalsRowFunction="sum" dataDxfId="792" totalsRowDxfId="791"/>
    <tableColumn id="14" xr3:uid="{B9077A3F-BA93-4706-BAB5-9FC3600B407F}" name="AcquisitionCost" totalsRowFunction="sum" dataDxfId="790" totalsRowDxfId="789"/>
    <tableColumn id="15" xr3:uid="{C6F35764-DD97-4EDC-B6A1-2C8737A0F552}" name="DeveloperFees" totalsRowFunction="sum" dataDxfId="788" totalsRowDxfId="787"/>
    <tableColumn id="16" xr3:uid="{AA3FC35F-3D61-455F-BF11-8B9B9051B19C}" name="Reserves" totalsRowFunction="sum" dataDxfId="786" totalsRowDxfId="785"/>
    <tableColumn id="17" xr3:uid="{445EBDC4-93EB-42AB-B48C-9F7BD0326A19}" name="Total Development/Production Costs" totalsRowFunction="sum" dataDxfId="784" totalsRowDxfId="783"/>
    <tableColumn id="18" xr3:uid="{E327AADA-1269-4B5E-B9C1-90609EB88A4A}" name="OccupancyType" dataDxfId="782" totalsRowDxfId="781"/>
    <tableColumn id="19" xr3:uid="{4D7F73C6-1D65-466C-98B5-E4228F6D4EB5}" name="UsesTotal" totalsRowFunction="sum" dataDxfId="780" totalsRowDxfId="779"/>
    <tableColumn id="20" xr3:uid="{040AEA0B-02E1-4024-B535-BACA30C675FF}" name="Short Term Bond Amount" totalsRowFunction="sum" dataDxfId="778" totalsRowDxfId="777"/>
    <tableColumn id="21" xr3:uid="{58172C0A-947F-4F64-9283-97F411D0589C}" name="Long Term Bond Funds" totalsRowFunction="sum" dataDxfId="776" totalsRowDxfId="775"/>
    <tableColumn id="22" xr3:uid="{1746D9FD-EFFD-4B56-B33A-EAC6664FB4C8}" name="Tax Credits" totalsRowFunction="sum" dataDxfId="774" totalsRowDxfId="773" dataCellStyle="Normal 3 3"/>
    <tableColumn id="23" xr3:uid="{233C65C4-F989-44FF-BF87-B9D1EACBDAFA}" name="State Funds" totalsRowFunction="sum" dataDxfId="772" totalsRowDxfId="771"/>
    <tableColumn id="24" xr3:uid="{AD116E04-D575-425C-831B-B8B5D0299705}" name="Federal Funds" totalsRowFunction="sum" dataDxfId="770" totalsRowDxfId="769"/>
    <tableColumn id="25" xr3:uid="{C7836571-085F-4FAD-96C8-43CE67CA266F}" name="Leveraged Funds" totalsRowFunction="sum" dataDxfId="768" totalsRowDxfId="767"/>
    <tableColumn id="26" xr3:uid="{596FD071-737D-45E1-8841-82B089430CFB}" name="TOTAL" totalsRowFunction="sum" dataDxfId="766" totalsRowDxfId="765"/>
    <tableColumn id="27" xr3:uid="{D216F754-A56C-4224-893F-6D116778C2B7}" name="TotalCost AllFunds" totalsRowFunction="sum" dataDxfId="764" totalsRowDxfId="763"/>
    <tableColumn id="28" xr3:uid="{0080C3E1-5366-42F3-80E5-547238135147}" name="Fed HOME" totalsRowFunction="sum" dataDxfId="762" totalsRowDxfId="761"/>
    <tableColumn id="29" xr3:uid="{B4F5C25C-FF87-4BFC-96EA-0F40E6DA6A8A}" name="Fed NHTF" totalsRowFunction="sum" dataDxfId="760" totalsRowDxfId="759"/>
    <tableColumn id="30" xr3:uid="{A279DBF4-5AE8-4744-8363-206A07220E96}" name="Bond Funds" totalsRowFunction="sum" dataDxfId="758" totalsRowDxfId="757" dataCellStyle="Normal 6"/>
    <tableColumn id="31" xr3:uid="{BB2491E7-C811-4B8E-88D4-137A6CED92D7}" name="Rental Hsg Loan Program (RHP)" totalsRowFunction="sum" dataDxfId="756" totalsRowDxfId="755"/>
    <tableColumn id="32" xr3:uid="{B30D87A4-BBEE-4247-A4A4-6CE5D113F965}" name="RHW" totalsRowFunction="sum" dataDxfId="754" totalsRowDxfId="753"/>
    <tableColumn id="33" xr3:uid="{DB9359EF-3595-4E71-8508-E6F2430D38EC}" name="PRHP" totalsRowFunction="sum" dataDxfId="752" totalsRowDxfId="751"/>
    <tableColumn id="34" xr3:uid="{FECBD1F3-4111-45E5-BCA6-3510BDFCE5A3}" name="Weinberg" totalsRowFunction="sum" dataDxfId="750" totalsRowDxfId="749"/>
    <tableColumn id="35" xr3:uid="{76EB1D52-F807-4496-BFEC-333BF797A3B8}" name="THG" totalsRowFunction="sum" dataDxfId="748" totalsRowDxfId="747"/>
    <tableColumn id="36" xr3:uid="{E983183C-84B6-4D46-8B61-368C32BE3622}" name="FAF" totalsRowFunction="sum" dataDxfId="746" totalsRowDxfId="745"/>
    <tableColumn id="37" xr3:uid="{77C23DCA-F89F-4F2A-A4DF-DE86F1C92DF1}" name="4%Tax Credit-LIHTC-NC" totalsRowFunction="sum" dataDxfId="744" totalsRowDxfId="743"/>
    <tableColumn id="38" xr3:uid="{F9DC9DEA-F396-4F04-B812-B853E066EB5D}" name="4%Tax Credit Equity (RU) LIHTC-NC" totalsRowFunction="sum" dataDxfId="742" totalsRowDxfId="741"/>
    <tableColumn id="39" xr3:uid="{6B14F788-AA36-4A49-AB78-36DF238A11BC}" name="9%TaxCredit-LIHTC-C" totalsRowFunction="sum" dataDxfId="740" totalsRowDxfId="739"/>
    <tableColumn id="40" xr3:uid="{162451B4-4DE6-4566-BA14-DA3964654695}" name="9%TaxCredit Equity (RU) LIHTC-C" totalsRowFunction="sum" dataDxfId="738" totalsRowDxfId="737"/>
    <tableColumn id="41" xr3:uid="{7704BAA3-D51B-4FCB-8CD1-A17E8C75A0FD}" name="TaxCredit RU_Per$" totalsRowFunction="sum" dataDxfId="736" totalsRowDxfId="735"/>
    <tableColumn id="42" xr3:uid="{1B9A9CBE-63C6-4A5A-A596-760E72A5BA5E}" name="Leveraged Capital" totalsRowFunction="sum" dataDxfId="734" totalsRowDxfId="733"/>
    <tableColumn id="43" xr3:uid="{4B77AECD-9250-4356-956D-48C1DA035503}" name="TOTAL2" totalsRowFunction="sum" dataDxfId="732" totalsRowDxfId="731" dataCellStyle="Normal 3 3"/>
    <tableColumn id="44" xr3:uid="{FEAA2D3B-7AAE-4A81-91E5-52B785B99D94}" name="Total ProjectCost" totalsRowFunction="sum" dataDxfId="730" totalsRowDxfId="729" dataCellStyle="Normal 6"/>
    <tableColumn id="45" xr3:uid="{51F4107D-8503-4DB5-8A5D-F08D075280BD}" name="Project Core? (Yes/No)" dataDxfId="728" totalsRowDxfId="727"/>
    <tableColumn id="46" xr3:uid="{2F137146-3CD8-4535-9234-3D9DBBB41907}" name="RAD_x000a_(Yes/No)" dataDxfId="726" totalsRowDxfId="725"/>
  </tableColumns>
  <tableStyleInfo name="TableStyleLight8" showFirstColumn="0" showLastColumn="0" showRowStripes="1" showColumnStripes="0"/>
</table>
</file>

<file path=xl/tables/table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2" xr:uid="{FBC1C0BE-B51F-4CC0-BFBE-2498604477DB}" name="FY18_Table" displayName="FY18_Table" ref="A1:AS38" totalsRowCount="1" headerRowDxfId="724" dataDxfId="723" totalsRowDxfId="722">
  <autoFilter ref="A1:AS37" xr:uid="{FBC1C0BE-B51F-4CC0-BFBE-2498604477DB}"/>
  <tableColumns count="45">
    <tableColumn id="1" xr3:uid="{C532F63C-23F1-4F8A-830E-A1C9447BD258}" name="ProjectID" totalsRowLabel="Total" dataDxfId="721" totalsRowDxfId="720"/>
    <tableColumn id="2" xr3:uid="{9F057955-FA91-450E-943E-80973B01BDA9}" name="Project Name" dataDxfId="719" totalsRowDxfId="718"/>
    <tableColumn id="3" xr3:uid="{6E1591F9-D533-412B-90AA-A7BD2B01A227}" name="Developer" dataDxfId="717" totalsRowDxfId="716"/>
    <tableColumn id="4" xr3:uid="{3843EF5D-DCD9-440A-9276-C98BA7D1B0F3}" name="Project Address" dataDxfId="715" totalsRowDxfId="714"/>
    <tableColumn id="5" xr3:uid="{3E5AF4DC-A306-4B38-83CB-C34DC255C748}" name="Project City" dataDxfId="713" totalsRowDxfId="712"/>
    <tableColumn id="6" xr3:uid="{0579CCBF-2C60-4861-A1F4-C5B7BB73DA8B}" name="Project Zip" dataDxfId="711" totalsRowDxfId="710"/>
    <tableColumn id="7" xr3:uid="{BD32567B-5A35-4274-A966-EF23675F5B74}" name="Project County" dataDxfId="709" totalsRowDxfId="708"/>
    <tableColumn id="8" xr3:uid="{C72B6B56-B73D-457C-AE58-2DD312F22CCE}" name="Units" totalsRowFunction="sum" dataDxfId="707" totalsRowDxfId="706"/>
    <tableColumn id="9" xr3:uid="{20ABD5CC-52CA-47C8-8F8B-2C42ED49DE47}" name="DisUnits" totalsRowFunction="sum" dataDxfId="705" totalsRowDxfId="704"/>
    <tableColumn id="10" xr3:uid="{4594CB71-0A09-44D7-9525-67A3BB25669C}" name="Closing Date" dataDxfId="703" totalsRowDxfId="702"/>
    <tableColumn id="11" xr3:uid="{C995231F-282D-4BB6-ABF7-671109FF8BD4}" name="Project Type" dataDxfId="701" totalsRowDxfId="700"/>
    <tableColumn id="12" xr3:uid="{9E69C113-09E3-44C3-9F08-8D3D65E34BC5}" name="ConstructionCost" totalsRowFunction="sum" dataDxfId="699" totalsRowDxfId="698"/>
    <tableColumn id="13" xr3:uid="{A322EBC8-0E07-41F0-B05B-F29B24254235}" name="SoftCost" totalsRowFunction="sum" dataDxfId="697" totalsRowDxfId="696"/>
    <tableColumn id="14" xr3:uid="{1338E088-24D1-4156-894A-A25E0547AD31}" name="AcquisitionCost" totalsRowFunction="sum" dataDxfId="695" totalsRowDxfId="694"/>
    <tableColumn id="15" xr3:uid="{B0706683-4943-459C-B2DD-749F9273188B}" name="DeveloperFees" totalsRowFunction="sum" dataDxfId="693" totalsRowDxfId="692"/>
    <tableColumn id="16" xr3:uid="{C6239D0B-936F-4948-8F60-0D50DCB12D85}" name="Reserves" totalsRowFunction="sum" dataDxfId="691" totalsRowDxfId="690"/>
    <tableColumn id="17" xr3:uid="{89CAB86C-748E-474B-950D-079DB9E7C8DB}" name="Total Development/Production Costs" totalsRowFunction="sum" dataDxfId="689" totalsRowDxfId="688"/>
    <tableColumn id="18" xr3:uid="{C4045211-E5B3-4045-9148-7B57BB279B78}" name="OccupancyType" totalsRowFunction="sum" dataDxfId="687" totalsRowDxfId="686"/>
    <tableColumn id="19" xr3:uid="{91C5FF58-935D-4D7B-B2CD-DE5F074AC97B}" name="UsesTotal" totalsRowFunction="sum" dataDxfId="685" totalsRowDxfId="684"/>
    <tableColumn id="20" xr3:uid="{81E3E3FB-01D8-4727-B3B1-1E2029DECB32}" name="Short Term Bond Amount" totalsRowFunction="sum" dataDxfId="683" totalsRowDxfId="682"/>
    <tableColumn id="21" xr3:uid="{B8F455F2-A6EB-4FA0-A638-BDE7FBA22063}" name="Long Term Bond Funds" totalsRowFunction="sum" dataDxfId="681" totalsRowDxfId="680"/>
    <tableColumn id="22" xr3:uid="{B83A7D3E-FB11-40F6-B877-A9DC287B1AA7}" name="Tax Credits" totalsRowFunction="sum" dataDxfId="679" totalsRowDxfId="678"/>
    <tableColumn id="23" xr3:uid="{C417DF04-A252-4109-9C0C-535CBE84B60C}" name="State Funds" totalsRowFunction="sum" dataDxfId="677" totalsRowDxfId="676"/>
    <tableColumn id="24" xr3:uid="{3E46FC39-D719-4FE8-863A-EE68F843FEC9}" name="Federal Funds" totalsRowFunction="sum" dataDxfId="675" totalsRowDxfId="674"/>
    <tableColumn id="25" xr3:uid="{6AF86C02-3217-4F14-990B-FBF8D99D891B}" name="Leveraged Funds" totalsRowFunction="sum" dataDxfId="673" totalsRowDxfId="672"/>
    <tableColumn id="26" xr3:uid="{5D857246-09EF-4025-84FE-3262C55C5F87}" name="TOTAL" totalsRowFunction="sum" dataDxfId="671" totalsRowDxfId="670"/>
    <tableColumn id="27" xr3:uid="{612F5E06-ED1E-4216-A3B0-5E4DA7C9DD36}" name="TotalCost AllFunds" totalsRowFunction="sum" dataDxfId="669" totalsRowDxfId="668"/>
    <tableColumn id="28" xr3:uid="{6172E33E-95EB-4039-A960-AD4C2DCA2664}" name="Fed HOME" totalsRowFunction="sum" dataDxfId="667" totalsRowDxfId="666"/>
    <tableColumn id="29" xr3:uid="{0D548A8E-4CC6-4864-82D0-8B2B106408A5}" name="Bond Funds" totalsRowFunction="sum" dataDxfId="665" totalsRowDxfId="664"/>
    <tableColumn id="30" xr3:uid="{F7028271-2536-42BA-897F-B8788DB0858C}" name="Rental Hsg Loan Program (RHP)" totalsRowFunction="sum" dataDxfId="663" totalsRowDxfId="662"/>
    <tableColumn id="31" xr3:uid="{CE8922A4-BEE2-45D9-9EB4-14A0DB8B2DCB}" name="RHW" totalsRowFunction="sum" dataDxfId="661" totalsRowDxfId="660"/>
    <tableColumn id="32" xr3:uid="{5C04F7BB-42BA-49C6-9CAA-0946B0EE179F}" name="PRHP" totalsRowFunction="sum" dataDxfId="659" totalsRowDxfId="658"/>
    <tableColumn id="33" xr3:uid="{BF1D67EF-C807-4849-9ACE-89D017746BB5}" name="Weinberg" totalsRowFunction="sum" dataDxfId="657" totalsRowDxfId="656"/>
    <tableColumn id="34" xr3:uid="{7D581624-E395-41FC-A293-FB4FBB88B264}" name="THG" totalsRowFunction="sum" dataDxfId="655" totalsRowDxfId="654"/>
    <tableColumn id="35" xr3:uid="{ED38E569-1EB8-4C33-948F-A8B261D6CF7F}" name="FAF" totalsRowFunction="sum" dataDxfId="653" totalsRowDxfId="652"/>
    <tableColumn id="36" xr3:uid="{C77775DA-4424-49F9-835D-3C14F4E56710}" name="4%Tax Credit-LIHTC-NC" totalsRowFunction="sum" dataDxfId="651" totalsRowDxfId="650"/>
    <tableColumn id="37" xr3:uid="{D3383EB7-B41B-4005-82F2-9B7D7A0BF00D}" name="4%Tax Credit Equity (RU) LIHTC-NC" totalsRowFunction="sum" dataDxfId="649" totalsRowDxfId="648"/>
    <tableColumn id="38" xr3:uid="{E71A73AD-A069-4C72-AD93-3F1001B7B643}" name="9%TaxCredit-LIHTC-C" totalsRowFunction="sum" dataDxfId="647" totalsRowDxfId="646"/>
    <tableColumn id="39" xr3:uid="{4F1DB218-938B-4495-805C-85DE3C02B405}" name="9%TaxCredit Equity (RU) LIHTC-C" totalsRowFunction="sum" dataDxfId="645" totalsRowDxfId="644"/>
    <tableColumn id="40" xr3:uid="{B4D87E97-1AC3-465D-B7BF-6CCF753FFD41}" name="TaxCredit RU_Per$" totalsRowFunction="sum" dataDxfId="643" totalsRowDxfId="642"/>
    <tableColumn id="41" xr3:uid="{B30A410F-FD5A-4535-B923-C2DD3C1837FA}" name="Leveraged Capital" totalsRowFunction="sum" dataDxfId="641" totalsRowDxfId="640"/>
    <tableColumn id="42" xr3:uid="{518C1420-87DB-4581-AA23-EFF6CBCF477E}" name="TOTAL2" totalsRowFunction="sum" dataDxfId="639" totalsRowDxfId="638" dataCellStyle="Normal 3 3"/>
    <tableColumn id="43" xr3:uid="{338A68F7-E4EE-4496-AC2E-FF5D8B92FECF}" name="Total ProjectCost" totalsRowFunction="sum" dataDxfId="637" totalsRowDxfId="636"/>
    <tableColumn id="44" xr3:uid="{755F1648-D502-4036-8000-100B61E48394}" name="Project Core? (Yes/No)" totalsRowFunction="sum" dataDxfId="635" totalsRowDxfId="634"/>
    <tableColumn id="45" xr3:uid="{1923F2B7-D4DF-411A-9268-A08DA109098C}" name="RAD_x000a_(Yes/No)" dataDxfId="633" totalsRowDxfId="632"/>
  </tableColumns>
  <tableStyleInfo name="TableStyleLight8" showFirstColumn="0" showLastColumn="0" showRowStripes="1" showColumnStripes="0"/>
</table>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table" Target="../tables/table1.xml"/><Relationship Id="rId2" Type="http://schemas.openxmlformats.org/officeDocument/2006/relationships/vmlDrawing" Target="../drawings/vmlDrawing1.v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_rels/sheet10.xml.rels><?xml version="1.0" encoding="UTF-8" standalone="yes"?>
<Relationships xmlns="http://schemas.openxmlformats.org/package/2006/relationships"><Relationship Id="rId2" Type="http://schemas.openxmlformats.org/officeDocument/2006/relationships/table" Target="../tables/table10.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3" Type="http://schemas.openxmlformats.org/officeDocument/2006/relationships/table" Target="../tables/table11.xml"/><Relationship Id="rId2" Type="http://schemas.openxmlformats.org/officeDocument/2006/relationships/vmlDrawing" Target="../drawings/vmlDrawing10.vml"/><Relationship Id="rId1" Type="http://schemas.openxmlformats.org/officeDocument/2006/relationships/printerSettings" Target="../printerSettings/printerSettings11.bin"/><Relationship Id="rId4" Type="http://schemas.openxmlformats.org/officeDocument/2006/relationships/comments" Target="../comments10.xml"/></Relationships>
</file>

<file path=xl/worksheets/_rels/sheet12.xml.rels><?xml version="1.0" encoding="UTF-8" standalone="yes"?>
<Relationships xmlns="http://schemas.openxmlformats.org/package/2006/relationships"><Relationship Id="rId3" Type="http://schemas.openxmlformats.org/officeDocument/2006/relationships/table" Target="../tables/table12.xml"/><Relationship Id="rId2" Type="http://schemas.openxmlformats.org/officeDocument/2006/relationships/vmlDrawing" Target="../drawings/vmlDrawing11.vml"/><Relationship Id="rId1" Type="http://schemas.openxmlformats.org/officeDocument/2006/relationships/printerSettings" Target="../printerSettings/printerSettings12.bin"/><Relationship Id="rId4" Type="http://schemas.openxmlformats.org/officeDocument/2006/relationships/comments" Target="../comments11.xml"/></Relationships>
</file>

<file path=xl/worksheets/_rels/sheet13.xml.rels><?xml version="1.0" encoding="UTF-8" standalone="yes"?>
<Relationships xmlns="http://schemas.openxmlformats.org/package/2006/relationships"><Relationship Id="rId1" Type="http://schemas.openxmlformats.org/officeDocument/2006/relationships/table" Target="../tables/table13.xml"/></Relationships>
</file>

<file path=xl/worksheets/_rels/sheet14.xml.rels><?xml version="1.0" encoding="UTF-8" standalone="yes"?>
<Relationships xmlns="http://schemas.openxmlformats.org/package/2006/relationships"><Relationship Id="rId3" Type="http://schemas.openxmlformats.org/officeDocument/2006/relationships/table" Target="../tables/table14.xml"/><Relationship Id="rId2" Type="http://schemas.openxmlformats.org/officeDocument/2006/relationships/vmlDrawing" Target="../drawings/vmlDrawing12.vml"/><Relationship Id="rId1" Type="http://schemas.openxmlformats.org/officeDocument/2006/relationships/printerSettings" Target="../printerSettings/printerSettings13.bin"/><Relationship Id="rId4" Type="http://schemas.openxmlformats.org/officeDocument/2006/relationships/comments" Target="../comments12.xml"/></Relationships>
</file>

<file path=xl/worksheets/_rels/sheet15.xml.rels><?xml version="1.0" encoding="UTF-8" standalone="yes"?>
<Relationships xmlns="http://schemas.openxmlformats.org/package/2006/relationships"><Relationship Id="rId2" Type="http://schemas.openxmlformats.org/officeDocument/2006/relationships/table" Target="../tables/table15.xml"/><Relationship Id="rId1" Type="http://schemas.openxmlformats.org/officeDocument/2006/relationships/printerSettings" Target="../printerSettings/printerSettings14.bin"/></Relationships>
</file>

<file path=xl/worksheets/_rels/sheet16.xml.rels><?xml version="1.0" encoding="UTF-8" standalone="yes"?>
<Relationships xmlns="http://schemas.openxmlformats.org/package/2006/relationships"><Relationship Id="rId2" Type="http://schemas.openxmlformats.org/officeDocument/2006/relationships/table" Target="../tables/table16.xml"/><Relationship Id="rId1" Type="http://schemas.openxmlformats.org/officeDocument/2006/relationships/printerSettings" Target="../printerSettings/printerSettings15.bin"/></Relationships>
</file>

<file path=xl/worksheets/_rels/sheet17.xml.rels><?xml version="1.0" encoding="UTF-8" standalone="yes"?>
<Relationships xmlns="http://schemas.openxmlformats.org/package/2006/relationships"><Relationship Id="rId1" Type="http://schemas.openxmlformats.org/officeDocument/2006/relationships/table" Target="../tables/table17.xml"/></Relationships>
</file>

<file path=xl/worksheets/_rels/sheet18.xml.rels><?xml version="1.0" encoding="UTF-8" standalone="yes"?>
<Relationships xmlns="http://schemas.openxmlformats.org/package/2006/relationships"><Relationship Id="rId1" Type="http://schemas.openxmlformats.org/officeDocument/2006/relationships/table" Target="../tables/table18.xml"/></Relationships>
</file>

<file path=xl/worksheets/_rels/sheet2.xml.rels><?xml version="1.0" encoding="UTF-8" standalone="yes"?>
<Relationships xmlns="http://schemas.openxmlformats.org/package/2006/relationships"><Relationship Id="rId3" Type="http://schemas.openxmlformats.org/officeDocument/2006/relationships/table" Target="../tables/table2.xml"/><Relationship Id="rId2" Type="http://schemas.openxmlformats.org/officeDocument/2006/relationships/vmlDrawing" Target="../drawings/vmlDrawing2.vml"/><Relationship Id="rId1" Type="http://schemas.openxmlformats.org/officeDocument/2006/relationships/printerSettings" Target="../printerSettings/printerSettings2.bin"/><Relationship Id="rId4" Type="http://schemas.openxmlformats.org/officeDocument/2006/relationships/comments" Target="../comments2.xml"/></Relationships>
</file>

<file path=xl/worksheets/_rels/sheet3.xml.rels><?xml version="1.0" encoding="UTF-8" standalone="yes"?>
<Relationships xmlns="http://schemas.openxmlformats.org/package/2006/relationships"><Relationship Id="rId3" Type="http://schemas.openxmlformats.org/officeDocument/2006/relationships/table" Target="../tables/table3.xml"/><Relationship Id="rId2" Type="http://schemas.openxmlformats.org/officeDocument/2006/relationships/vmlDrawing" Target="../drawings/vmlDrawing3.vml"/><Relationship Id="rId1" Type="http://schemas.openxmlformats.org/officeDocument/2006/relationships/printerSettings" Target="../printerSettings/printerSettings3.bin"/><Relationship Id="rId4" Type="http://schemas.openxmlformats.org/officeDocument/2006/relationships/comments" Target="../comments3.xml"/></Relationships>
</file>

<file path=xl/worksheets/_rels/sheet4.xml.rels><?xml version="1.0" encoding="UTF-8" standalone="yes"?>
<Relationships xmlns="http://schemas.openxmlformats.org/package/2006/relationships"><Relationship Id="rId3" Type="http://schemas.openxmlformats.org/officeDocument/2006/relationships/table" Target="../tables/table4.xml"/><Relationship Id="rId2" Type="http://schemas.openxmlformats.org/officeDocument/2006/relationships/vmlDrawing" Target="../drawings/vmlDrawing4.vml"/><Relationship Id="rId1" Type="http://schemas.openxmlformats.org/officeDocument/2006/relationships/printerSettings" Target="../printerSettings/printerSettings4.bin"/><Relationship Id="rId4" Type="http://schemas.openxmlformats.org/officeDocument/2006/relationships/comments" Target="../comments4.xml"/></Relationships>
</file>

<file path=xl/worksheets/_rels/sheet5.xml.rels><?xml version="1.0" encoding="UTF-8" standalone="yes"?>
<Relationships xmlns="http://schemas.openxmlformats.org/package/2006/relationships"><Relationship Id="rId3" Type="http://schemas.openxmlformats.org/officeDocument/2006/relationships/table" Target="../tables/table5.xml"/><Relationship Id="rId2" Type="http://schemas.openxmlformats.org/officeDocument/2006/relationships/vmlDrawing" Target="../drawings/vmlDrawing5.vml"/><Relationship Id="rId1" Type="http://schemas.openxmlformats.org/officeDocument/2006/relationships/printerSettings" Target="../printerSettings/printerSettings5.bin"/><Relationship Id="rId4" Type="http://schemas.openxmlformats.org/officeDocument/2006/relationships/comments" Target="../comments5.xml"/></Relationships>
</file>

<file path=xl/worksheets/_rels/sheet6.xml.rels><?xml version="1.0" encoding="UTF-8" standalone="yes"?>
<Relationships xmlns="http://schemas.openxmlformats.org/package/2006/relationships"><Relationship Id="rId3" Type="http://schemas.openxmlformats.org/officeDocument/2006/relationships/table" Target="../tables/table6.xml"/><Relationship Id="rId2" Type="http://schemas.openxmlformats.org/officeDocument/2006/relationships/vmlDrawing" Target="../drawings/vmlDrawing6.vml"/><Relationship Id="rId1" Type="http://schemas.openxmlformats.org/officeDocument/2006/relationships/printerSettings" Target="../printerSettings/printerSettings6.bin"/><Relationship Id="rId4" Type="http://schemas.openxmlformats.org/officeDocument/2006/relationships/comments" Target="../comments6.xml"/></Relationships>
</file>

<file path=xl/worksheets/_rels/sheet7.xml.rels><?xml version="1.0" encoding="UTF-8" standalone="yes"?>
<Relationships xmlns="http://schemas.openxmlformats.org/package/2006/relationships"><Relationship Id="rId3" Type="http://schemas.openxmlformats.org/officeDocument/2006/relationships/table" Target="../tables/table7.xml"/><Relationship Id="rId2" Type="http://schemas.openxmlformats.org/officeDocument/2006/relationships/vmlDrawing" Target="../drawings/vmlDrawing7.vml"/><Relationship Id="rId1" Type="http://schemas.openxmlformats.org/officeDocument/2006/relationships/printerSettings" Target="../printerSettings/printerSettings7.bin"/><Relationship Id="rId4" Type="http://schemas.openxmlformats.org/officeDocument/2006/relationships/comments" Target="../comments7.xml"/></Relationships>
</file>

<file path=xl/worksheets/_rels/sheet8.xml.rels><?xml version="1.0" encoding="UTF-8" standalone="yes"?>
<Relationships xmlns="http://schemas.openxmlformats.org/package/2006/relationships"><Relationship Id="rId3" Type="http://schemas.openxmlformats.org/officeDocument/2006/relationships/table" Target="../tables/table8.xml"/><Relationship Id="rId2" Type="http://schemas.openxmlformats.org/officeDocument/2006/relationships/vmlDrawing" Target="../drawings/vmlDrawing8.vml"/><Relationship Id="rId1" Type="http://schemas.openxmlformats.org/officeDocument/2006/relationships/printerSettings" Target="../printerSettings/printerSettings8.bin"/><Relationship Id="rId4" Type="http://schemas.openxmlformats.org/officeDocument/2006/relationships/comments" Target="../comments8.xml"/></Relationships>
</file>

<file path=xl/worksheets/_rels/sheet9.xml.rels><?xml version="1.0" encoding="UTF-8" standalone="yes"?>
<Relationships xmlns="http://schemas.openxmlformats.org/package/2006/relationships"><Relationship Id="rId3" Type="http://schemas.openxmlformats.org/officeDocument/2006/relationships/table" Target="../tables/table9.xml"/><Relationship Id="rId2" Type="http://schemas.openxmlformats.org/officeDocument/2006/relationships/vmlDrawing" Target="../drawings/vmlDrawing9.vml"/><Relationship Id="rId1" Type="http://schemas.openxmlformats.org/officeDocument/2006/relationships/printerSettings" Target="../printerSettings/printerSettings9.bin"/><Relationship Id="rId4" Type="http://schemas.openxmlformats.org/officeDocument/2006/relationships/comments" Target="../comments9.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AD2B8A9-A10E-45E8-8B25-FAEDB9F98ABB}">
  <sheetPr codeName="Sheet1"/>
  <dimension ref="A1:AT32"/>
  <sheetViews>
    <sheetView tabSelected="1" zoomScaleNormal="100" workbookViewId="0">
      <pane ySplit="1" topLeftCell="A2" activePane="bottomLeft" state="frozen"/>
      <selection activeCell="H1" sqref="H1"/>
      <selection pane="bottomLeft"/>
    </sheetView>
  </sheetViews>
  <sheetFormatPr defaultColWidth="8.85546875" defaultRowHeight="12.75" x14ac:dyDescent="0.2"/>
  <cols>
    <col min="1" max="1" width="11.28515625" style="399" customWidth="1"/>
    <col min="2" max="2" width="31.28515625" style="399" customWidth="1"/>
    <col min="3" max="3" width="37.28515625" style="399" customWidth="1"/>
    <col min="4" max="4" width="34" style="399" customWidth="1"/>
    <col min="5" max="5" width="18.5703125" style="399" customWidth="1"/>
    <col min="6" max="6" width="11.85546875" style="399" customWidth="1"/>
    <col min="7" max="7" width="15.42578125" style="399" customWidth="1"/>
    <col min="8" max="8" width="10.42578125" style="399" bestFit="1" customWidth="1"/>
    <col min="9" max="9" width="9.7109375" style="399" customWidth="1"/>
    <col min="10" max="10" width="13.28515625" style="399" customWidth="1"/>
    <col min="11" max="11" width="13.42578125" style="399" customWidth="1"/>
    <col min="12" max="12" width="17.7109375" style="399" customWidth="1"/>
    <col min="13" max="13" width="17.28515625" style="399" customWidth="1"/>
    <col min="14" max="14" width="15.85546875" style="408" customWidth="1"/>
    <col min="15" max="15" width="15.140625" style="399" customWidth="1"/>
    <col min="16" max="16" width="15.140625" style="399" bestFit="1" customWidth="1"/>
    <col min="17" max="17" width="34" style="399" customWidth="1"/>
    <col min="18" max="18" width="16.28515625" style="399" customWidth="1"/>
    <col min="19" max="19" width="15" style="399" customWidth="1"/>
    <col min="20" max="20" width="24.42578125" style="408" customWidth="1"/>
    <col min="21" max="21" width="22.140625" style="399" customWidth="1"/>
    <col min="22" max="22" width="14" style="399" customWidth="1"/>
    <col min="23" max="23" width="14.28515625" style="399" customWidth="1"/>
    <col min="24" max="24" width="14.42578125" style="399" customWidth="1"/>
    <col min="25" max="25" width="17" style="399" customWidth="1"/>
    <col min="26" max="26" width="16.28515625" style="399" customWidth="1"/>
    <col min="27" max="27" width="18.28515625" style="399" customWidth="1"/>
    <col min="28" max="28" width="12.28515625" style="399" customWidth="1"/>
    <col min="29" max="29" width="10.85546875" style="399" bestFit="1" customWidth="1"/>
    <col min="30" max="30" width="15" style="399" customWidth="1"/>
    <col min="31" max="31" width="29.140625" style="399" customWidth="1"/>
    <col min="32" max="32" width="13.42578125" style="399" customWidth="1"/>
    <col min="33" max="33" width="14" style="399" customWidth="1"/>
    <col min="34" max="34" width="11" style="399" customWidth="1"/>
    <col min="35" max="35" width="11.140625" style="399" customWidth="1"/>
    <col min="36" max="36" width="9" style="399" bestFit="1" customWidth="1"/>
    <col min="37" max="37" width="22.28515625" style="399" customWidth="1"/>
    <col min="38" max="38" width="32" style="399" customWidth="1"/>
    <col min="39" max="39" width="20.42578125" style="399" customWidth="1"/>
    <col min="40" max="40" width="30.28515625" style="399" customWidth="1"/>
    <col min="41" max="41" width="18.42578125" style="399" customWidth="1"/>
    <col min="42" max="42" width="17.7109375" style="399" customWidth="1"/>
    <col min="43" max="43" width="16.42578125" style="399" customWidth="1"/>
    <col min="44" max="44" width="18.7109375" style="399" customWidth="1"/>
    <col min="45" max="45" width="22" style="399" customWidth="1"/>
    <col min="46" max="16384" width="8.85546875" style="399"/>
  </cols>
  <sheetData>
    <row r="1" spans="1:46" s="3" customFormat="1" ht="45.75" thickBot="1" x14ac:dyDescent="0.3">
      <c r="A1" s="14" t="s">
        <v>488</v>
      </c>
      <c r="B1" s="14" t="s">
        <v>361</v>
      </c>
      <c r="C1" s="18" t="s">
        <v>362</v>
      </c>
      <c r="D1" s="19" t="s">
        <v>19</v>
      </c>
      <c r="E1" s="20" t="s">
        <v>21</v>
      </c>
      <c r="F1" s="20" t="s">
        <v>22</v>
      </c>
      <c r="G1" s="20" t="s">
        <v>23</v>
      </c>
      <c r="H1" s="20" t="s">
        <v>24</v>
      </c>
      <c r="I1" s="20" t="s">
        <v>28</v>
      </c>
      <c r="J1" s="21" t="s">
        <v>31</v>
      </c>
      <c r="K1" s="20" t="s">
        <v>721</v>
      </c>
      <c r="L1" s="23" t="s">
        <v>1290</v>
      </c>
      <c r="M1" s="23" t="s">
        <v>43</v>
      </c>
      <c r="N1" s="23" t="s">
        <v>37</v>
      </c>
      <c r="O1" s="23" t="s">
        <v>45</v>
      </c>
      <c r="P1" s="23" t="s">
        <v>47</v>
      </c>
      <c r="Q1" s="23" t="s">
        <v>363</v>
      </c>
      <c r="R1" s="20" t="s">
        <v>52</v>
      </c>
      <c r="S1" s="23" t="s">
        <v>55</v>
      </c>
      <c r="T1" s="68" t="s">
        <v>844</v>
      </c>
      <c r="U1" s="23" t="s">
        <v>872</v>
      </c>
      <c r="V1" s="23" t="s">
        <v>364</v>
      </c>
      <c r="W1" s="23" t="s">
        <v>63</v>
      </c>
      <c r="X1" s="23" t="s">
        <v>66</v>
      </c>
      <c r="Y1" s="23" t="s">
        <v>722</v>
      </c>
      <c r="Z1" s="22" t="s">
        <v>847</v>
      </c>
      <c r="AA1" s="23" t="s">
        <v>365</v>
      </c>
      <c r="AB1" s="58" t="s">
        <v>73</v>
      </c>
      <c r="AC1" s="23" t="s">
        <v>1036</v>
      </c>
      <c r="AD1" s="23" t="s">
        <v>58</v>
      </c>
      <c r="AE1" s="23" t="s">
        <v>732</v>
      </c>
      <c r="AF1" s="23" t="s">
        <v>76</v>
      </c>
      <c r="AG1" s="23" t="s">
        <v>78</v>
      </c>
      <c r="AH1" s="23" t="s">
        <v>437</v>
      </c>
      <c r="AI1" s="23" t="s">
        <v>848</v>
      </c>
      <c r="AJ1" s="23" t="s">
        <v>849</v>
      </c>
      <c r="AK1" s="23" t="s">
        <v>894</v>
      </c>
      <c r="AL1" s="23" t="s">
        <v>895</v>
      </c>
      <c r="AM1" s="23" t="s">
        <v>897</v>
      </c>
      <c r="AN1" s="23" t="s">
        <v>896</v>
      </c>
      <c r="AO1" s="63" t="s">
        <v>850</v>
      </c>
      <c r="AP1" s="23" t="s">
        <v>91</v>
      </c>
      <c r="AQ1" s="22" t="s">
        <v>1720</v>
      </c>
      <c r="AR1" s="38" t="s">
        <v>726</v>
      </c>
      <c r="AS1" s="20" t="s">
        <v>369</v>
      </c>
      <c r="AT1" s="24" t="s">
        <v>851</v>
      </c>
    </row>
    <row r="2" spans="1:46" s="3" customFormat="1" ht="14.65" customHeight="1" x14ac:dyDescent="0.25">
      <c r="A2" s="31">
        <v>11090</v>
      </c>
      <c r="B2" s="378" t="s">
        <v>1641</v>
      </c>
      <c r="C2" s="39" t="s">
        <v>1642</v>
      </c>
      <c r="D2" s="379" t="s">
        <v>1643</v>
      </c>
      <c r="E2" s="30" t="s">
        <v>156</v>
      </c>
      <c r="F2" s="378">
        <v>21224</v>
      </c>
      <c r="G2" s="378" t="s">
        <v>156</v>
      </c>
      <c r="H2" s="380">
        <v>60</v>
      </c>
      <c r="I2" s="380">
        <v>5</v>
      </c>
      <c r="J2" s="381">
        <v>45847</v>
      </c>
      <c r="K2" s="31" t="s">
        <v>169</v>
      </c>
      <c r="L2" s="56">
        <v>21775677</v>
      </c>
      <c r="M2" s="55">
        <v>7620420</v>
      </c>
      <c r="N2" s="40">
        <v>1750750</v>
      </c>
      <c r="O2" s="55">
        <v>3444592</v>
      </c>
      <c r="P2" s="55">
        <v>1282048</v>
      </c>
      <c r="Q2" s="55">
        <v>35873487</v>
      </c>
      <c r="R2" s="31" t="s">
        <v>1289</v>
      </c>
      <c r="S2" s="55">
        <v>35873487</v>
      </c>
      <c r="T2" s="41">
        <v>9130000</v>
      </c>
      <c r="U2" s="55">
        <v>8270000</v>
      </c>
      <c r="V2" s="64">
        <v>13558928</v>
      </c>
      <c r="W2" s="57">
        <v>0</v>
      </c>
      <c r="X2" s="57">
        <v>0</v>
      </c>
      <c r="Y2" s="65">
        <v>4914559</v>
      </c>
      <c r="Z2" s="32">
        <v>35873487</v>
      </c>
      <c r="AA2" s="55">
        <v>35873487</v>
      </c>
      <c r="AB2" s="55">
        <v>0</v>
      </c>
      <c r="AC2" s="55">
        <v>0</v>
      </c>
      <c r="AD2" s="66">
        <v>17400000</v>
      </c>
      <c r="AE2" s="55">
        <v>0</v>
      </c>
      <c r="AF2" s="55">
        <v>0</v>
      </c>
      <c r="AG2" s="55">
        <v>0</v>
      </c>
      <c r="AH2" s="55">
        <v>0</v>
      </c>
      <c r="AI2" s="55">
        <v>0</v>
      </c>
      <c r="AJ2" s="55">
        <v>0</v>
      </c>
      <c r="AK2" s="55">
        <v>1595320</v>
      </c>
      <c r="AL2" s="55">
        <v>13558928</v>
      </c>
      <c r="AM2" s="55">
        <v>0</v>
      </c>
      <c r="AN2" s="55">
        <v>0</v>
      </c>
      <c r="AO2" s="16">
        <v>13558928</v>
      </c>
      <c r="AP2" s="65">
        <v>4914559</v>
      </c>
      <c r="AQ2" s="34">
        <v>35873487</v>
      </c>
      <c r="AR2" s="35">
        <v>35873487</v>
      </c>
      <c r="AS2" s="17" t="s">
        <v>177</v>
      </c>
      <c r="AT2" s="17" t="s">
        <v>902</v>
      </c>
    </row>
    <row r="3" spans="1:46" s="3" customFormat="1" ht="14.65" customHeight="1" x14ac:dyDescent="0.25">
      <c r="A3" s="31">
        <v>11112</v>
      </c>
      <c r="B3" s="378" t="s">
        <v>1644</v>
      </c>
      <c r="C3" s="44" t="s">
        <v>1438</v>
      </c>
      <c r="D3" s="378" t="s">
        <v>1645</v>
      </c>
      <c r="E3" s="30" t="s">
        <v>120</v>
      </c>
      <c r="F3" s="378">
        <v>21804</v>
      </c>
      <c r="G3" s="378" t="s">
        <v>161</v>
      </c>
      <c r="H3" s="380">
        <v>200</v>
      </c>
      <c r="I3" s="380">
        <v>14</v>
      </c>
      <c r="J3" s="381">
        <v>45855</v>
      </c>
      <c r="K3" s="31" t="s">
        <v>1107</v>
      </c>
      <c r="L3" s="56">
        <v>20808983</v>
      </c>
      <c r="M3" s="55">
        <v>14023935</v>
      </c>
      <c r="N3" s="40">
        <v>38700000</v>
      </c>
      <c r="O3" s="55">
        <v>6199516</v>
      </c>
      <c r="P3" s="55">
        <v>3228591</v>
      </c>
      <c r="Q3" s="55">
        <v>82961025</v>
      </c>
      <c r="R3" s="31" t="s">
        <v>1289</v>
      </c>
      <c r="S3" s="55">
        <v>82961025</v>
      </c>
      <c r="T3" s="41">
        <v>0</v>
      </c>
      <c r="U3" s="55">
        <v>38710000</v>
      </c>
      <c r="V3" s="64">
        <v>25441897</v>
      </c>
      <c r="W3" s="57">
        <v>0</v>
      </c>
      <c r="X3" s="57">
        <v>0</v>
      </c>
      <c r="Y3" s="65">
        <v>18809128</v>
      </c>
      <c r="Z3" s="32">
        <v>82961025</v>
      </c>
      <c r="AA3" s="55">
        <v>82961025</v>
      </c>
      <c r="AB3" s="55">
        <v>0</v>
      </c>
      <c r="AC3" s="55">
        <v>0</v>
      </c>
      <c r="AD3" s="66">
        <v>38710000</v>
      </c>
      <c r="AE3" s="55">
        <v>0</v>
      </c>
      <c r="AF3" s="55">
        <v>0</v>
      </c>
      <c r="AG3" s="55">
        <v>0</v>
      </c>
      <c r="AH3" s="55">
        <v>0</v>
      </c>
      <c r="AI3" s="55">
        <v>0</v>
      </c>
      <c r="AJ3" s="55">
        <v>0</v>
      </c>
      <c r="AK3" s="55">
        <v>2891414</v>
      </c>
      <c r="AL3" s="55">
        <v>25441897</v>
      </c>
      <c r="AM3" s="55">
        <v>0</v>
      </c>
      <c r="AN3" s="55">
        <v>0</v>
      </c>
      <c r="AO3" s="16">
        <v>25441897</v>
      </c>
      <c r="AP3" s="65">
        <v>18809128</v>
      </c>
      <c r="AQ3" s="34">
        <v>82961025</v>
      </c>
      <c r="AR3" s="35">
        <v>82961025</v>
      </c>
      <c r="AS3" s="17" t="s">
        <v>177</v>
      </c>
      <c r="AT3" s="17" t="s">
        <v>177</v>
      </c>
    </row>
    <row r="4" spans="1:46" s="3" customFormat="1" ht="14.65" customHeight="1" x14ac:dyDescent="0.25">
      <c r="A4" s="31">
        <v>11164</v>
      </c>
      <c r="B4" s="378" t="s">
        <v>1646</v>
      </c>
      <c r="C4" s="39" t="s">
        <v>1647</v>
      </c>
      <c r="D4" s="378" t="s">
        <v>1648</v>
      </c>
      <c r="E4" s="30" t="s">
        <v>1649</v>
      </c>
      <c r="F4" s="74">
        <v>21784</v>
      </c>
      <c r="G4" s="378" t="s">
        <v>1650</v>
      </c>
      <c r="H4" s="380">
        <v>26</v>
      </c>
      <c r="I4" s="380">
        <v>3</v>
      </c>
      <c r="J4" s="381">
        <v>45860</v>
      </c>
      <c r="K4" s="31" t="s">
        <v>1107</v>
      </c>
      <c r="L4" s="56">
        <v>5290028</v>
      </c>
      <c r="M4" s="55">
        <v>2182618</v>
      </c>
      <c r="N4" s="40">
        <v>6110000</v>
      </c>
      <c r="O4" s="55">
        <v>1633300</v>
      </c>
      <c r="P4" s="55">
        <v>309493</v>
      </c>
      <c r="Q4" s="55">
        <v>15525439</v>
      </c>
      <c r="R4" s="31" t="s">
        <v>1289</v>
      </c>
      <c r="S4" s="55">
        <v>15525439</v>
      </c>
      <c r="T4" s="41">
        <v>0</v>
      </c>
      <c r="U4" s="55">
        <v>0</v>
      </c>
      <c r="V4" s="64">
        <v>7254000</v>
      </c>
      <c r="W4" s="57">
        <v>2350000</v>
      </c>
      <c r="X4" s="57">
        <v>0</v>
      </c>
      <c r="Y4" s="65">
        <v>5921439</v>
      </c>
      <c r="Z4" s="32">
        <v>15525439</v>
      </c>
      <c r="AA4" s="55">
        <v>15525439</v>
      </c>
      <c r="AB4" s="55">
        <v>0</v>
      </c>
      <c r="AC4" s="55">
        <v>0</v>
      </c>
      <c r="AD4" s="66">
        <v>0</v>
      </c>
      <c r="AE4" s="55">
        <v>2350000</v>
      </c>
      <c r="AF4" s="55">
        <v>0</v>
      </c>
      <c r="AG4" s="55">
        <v>0</v>
      </c>
      <c r="AH4" s="55">
        <v>0</v>
      </c>
      <c r="AI4" s="55">
        <v>0</v>
      </c>
      <c r="AJ4" s="55">
        <v>0</v>
      </c>
      <c r="AK4" s="55">
        <v>0</v>
      </c>
      <c r="AL4" s="55">
        <v>0</v>
      </c>
      <c r="AM4" s="55">
        <v>780000</v>
      </c>
      <c r="AN4" s="55">
        <v>7254000</v>
      </c>
      <c r="AO4" s="16">
        <v>7254000</v>
      </c>
      <c r="AP4" s="65">
        <v>5921439</v>
      </c>
      <c r="AQ4" s="34">
        <v>15525439</v>
      </c>
      <c r="AR4" s="35">
        <v>15525439</v>
      </c>
      <c r="AS4" s="17" t="s">
        <v>177</v>
      </c>
      <c r="AT4" s="17" t="s">
        <v>177</v>
      </c>
    </row>
    <row r="5" spans="1:46" s="3" customFormat="1" ht="14.65" customHeight="1" x14ac:dyDescent="0.25">
      <c r="A5" s="31">
        <v>11120</v>
      </c>
      <c r="B5" s="378" t="s">
        <v>1651</v>
      </c>
      <c r="C5" s="30" t="s">
        <v>1652</v>
      </c>
      <c r="D5" s="30" t="s">
        <v>1653</v>
      </c>
      <c r="E5" s="30" t="s">
        <v>156</v>
      </c>
      <c r="F5" s="74">
        <v>21206</v>
      </c>
      <c r="G5" s="378" t="s">
        <v>156</v>
      </c>
      <c r="H5" s="380">
        <v>169</v>
      </c>
      <c r="I5" s="380">
        <v>13</v>
      </c>
      <c r="J5" s="381">
        <v>45909</v>
      </c>
      <c r="K5" s="31" t="s">
        <v>1107</v>
      </c>
      <c r="L5" s="56">
        <v>15705780</v>
      </c>
      <c r="M5" s="55">
        <v>12995130</v>
      </c>
      <c r="N5" s="40">
        <v>22993621</v>
      </c>
      <c r="O5" s="55">
        <v>4767002</v>
      </c>
      <c r="P5" s="55">
        <v>1168748</v>
      </c>
      <c r="Q5" s="55">
        <v>57630281</v>
      </c>
      <c r="R5" s="31" t="s">
        <v>1289</v>
      </c>
      <c r="S5" s="55">
        <v>57630281</v>
      </c>
      <c r="T5" s="41">
        <v>26220000</v>
      </c>
      <c r="U5" s="55">
        <v>19400000</v>
      </c>
      <c r="V5" s="64">
        <v>19767706</v>
      </c>
      <c r="W5" s="57">
        <v>0</v>
      </c>
      <c r="X5" s="57">
        <v>0</v>
      </c>
      <c r="Y5" s="65">
        <v>-7757425</v>
      </c>
      <c r="Z5" s="32">
        <v>57630281</v>
      </c>
      <c r="AA5" s="55">
        <v>57630281</v>
      </c>
      <c r="AB5" s="55">
        <v>0</v>
      </c>
      <c r="AC5" s="55">
        <v>0</v>
      </c>
      <c r="AD5" s="66">
        <v>45620000</v>
      </c>
      <c r="AE5" s="55">
        <v>0</v>
      </c>
      <c r="AF5" s="55">
        <v>0</v>
      </c>
      <c r="AG5" s="55">
        <v>0</v>
      </c>
      <c r="AH5" s="55">
        <v>0</v>
      </c>
      <c r="AI5" s="55">
        <v>0</v>
      </c>
      <c r="AJ5" s="55">
        <v>0</v>
      </c>
      <c r="AK5" s="55">
        <v>2381651</v>
      </c>
      <c r="AL5" s="55">
        <v>19767706</v>
      </c>
      <c r="AM5" s="55">
        <v>0</v>
      </c>
      <c r="AN5" s="55">
        <v>0</v>
      </c>
      <c r="AO5" s="16">
        <v>19767706</v>
      </c>
      <c r="AP5" s="65">
        <v>-7757425</v>
      </c>
      <c r="AQ5" s="34">
        <v>57630281</v>
      </c>
      <c r="AR5" s="35">
        <v>57630281</v>
      </c>
      <c r="AS5" s="17" t="s">
        <v>177</v>
      </c>
      <c r="AT5" s="17" t="s">
        <v>177</v>
      </c>
    </row>
    <row r="6" spans="1:46" s="3" customFormat="1" ht="14.65" customHeight="1" x14ac:dyDescent="0.25">
      <c r="A6" s="31">
        <v>11070</v>
      </c>
      <c r="B6" s="378" t="s">
        <v>1654</v>
      </c>
      <c r="C6" s="30" t="s">
        <v>1655</v>
      </c>
      <c r="D6" s="382" t="s">
        <v>1656</v>
      </c>
      <c r="E6" s="30" t="s">
        <v>337</v>
      </c>
      <c r="F6" s="74">
        <v>20785</v>
      </c>
      <c r="G6" s="378" t="s">
        <v>159</v>
      </c>
      <c r="H6" s="380">
        <v>137</v>
      </c>
      <c r="I6" s="380">
        <v>7</v>
      </c>
      <c r="J6" s="381">
        <v>45912</v>
      </c>
      <c r="K6" s="31" t="s">
        <v>169</v>
      </c>
      <c r="L6" s="56">
        <v>27840146</v>
      </c>
      <c r="M6" s="55">
        <v>7999921</v>
      </c>
      <c r="N6" s="40">
        <v>240000</v>
      </c>
      <c r="O6" s="55">
        <v>3024000</v>
      </c>
      <c r="P6" s="55">
        <v>1465215</v>
      </c>
      <c r="Q6" s="55">
        <v>40569282</v>
      </c>
      <c r="R6" s="31" t="s">
        <v>175</v>
      </c>
      <c r="S6" s="55">
        <v>40569282</v>
      </c>
      <c r="T6" s="41">
        <v>0</v>
      </c>
      <c r="U6" s="55">
        <v>19305000</v>
      </c>
      <c r="V6" s="64">
        <v>12282048</v>
      </c>
      <c r="W6" s="57">
        <v>3500000</v>
      </c>
      <c r="X6" s="57">
        <v>0</v>
      </c>
      <c r="Y6" s="65">
        <v>5482234</v>
      </c>
      <c r="Z6" s="32">
        <v>40569282</v>
      </c>
      <c r="AA6" s="55">
        <v>40569282</v>
      </c>
      <c r="AB6" s="55">
        <v>0</v>
      </c>
      <c r="AC6" s="55">
        <v>0</v>
      </c>
      <c r="AD6" s="66">
        <v>19305000</v>
      </c>
      <c r="AE6" s="55">
        <v>0</v>
      </c>
      <c r="AF6" s="55">
        <v>3500000</v>
      </c>
      <c r="AG6" s="55">
        <v>0</v>
      </c>
      <c r="AH6" s="55">
        <v>0</v>
      </c>
      <c r="AI6" s="55">
        <v>0</v>
      </c>
      <c r="AJ6" s="55">
        <v>0</v>
      </c>
      <c r="AK6" s="55">
        <v>1395827</v>
      </c>
      <c r="AL6" s="55">
        <v>12282048</v>
      </c>
      <c r="AM6" s="55">
        <v>0</v>
      </c>
      <c r="AN6" s="55">
        <v>0</v>
      </c>
      <c r="AO6" s="16">
        <v>12282048</v>
      </c>
      <c r="AP6" s="65">
        <v>5482234</v>
      </c>
      <c r="AQ6" s="34">
        <v>40569282</v>
      </c>
      <c r="AR6" s="35">
        <v>40569282</v>
      </c>
      <c r="AS6" s="17" t="s">
        <v>177</v>
      </c>
      <c r="AT6" s="17" t="s">
        <v>177</v>
      </c>
    </row>
    <row r="7" spans="1:46" s="3" customFormat="1" ht="14.65" customHeight="1" x14ac:dyDescent="0.25">
      <c r="A7" s="31">
        <v>11075</v>
      </c>
      <c r="B7" s="378" t="s">
        <v>1657</v>
      </c>
      <c r="C7" s="30" t="s">
        <v>1658</v>
      </c>
      <c r="D7" s="378" t="s">
        <v>1659</v>
      </c>
      <c r="E7" s="30" t="s">
        <v>337</v>
      </c>
      <c r="F7" s="74">
        <v>20785</v>
      </c>
      <c r="G7" s="378" t="s">
        <v>159</v>
      </c>
      <c r="H7" s="380">
        <v>112</v>
      </c>
      <c r="I7" s="380">
        <v>9</v>
      </c>
      <c r="J7" s="381">
        <v>45946</v>
      </c>
      <c r="K7" s="31" t="s">
        <v>169</v>
      </c>
      <c r="L7" s="56">
        <v>24210953</v>
      </c>
      <c r="M7" s="55">
        <v>12487110</v>
      </c>
      <c r="N7" s="40">
        <v>207642</v>
      </c>
      <c r="O7" s="55">
        <v>3994891</v>
      </c>
      <c r="P7" s="55">
        <v>1061172</v>
      </c>
      <c r="Q7" s="55">
        <v>41961768</v>
      </c>
      <c r="R7" s="31" t="s">
        <v>175</v>
      </c>
      <c r="S7" s="55">
        <v>41961768</v>
      </c>
      <c r="T7" s="41">
        <v>1615000</v>
      </c>
      <c r="U7" s="55">
        <v>16015000</v>
      </c>
      <c r="V7" s="64">
        <v>14872178</v>
      </c>
      <c r="W7" s="57">
        <v>3500000</v>
      </c>
      <c r="X7" s="57">
        <v>0</v>
      </c>
      <c r="Y7" s="65">
        <v>5959590</v>
      </c>
      <c r="Z7" s="32">
        <v>41961768</v>
      </c>
      <c r="AA7" s="55">
        <v>41961768</v>
      </c>
      <c r="AB7" s="55">
        <v>0</v>
      </c>
      <c r="AC7" s="55">
        <v>0</v>
      </c>
      <c r="AD7" s="66">
        <v>17630000</v>
      </c>
      <c r="AE7" s="55">
        <v>0</v>
      </c>
      <c r="AF7" s="55">
        <v>3500000</v>
      </c>
      <c r="AG7" s="55">
        <v>0</v>
      </c>
      <c r="AH7" s="55">
        <v>0</v>
      </c>
      <c r="AI7" s="55">
        <v>0</v>
      </c>
      <c r="AJ7" s="55">
        <v>0</v>
      </c>
      <c r="AK7" s="55">
        <v>1729323</v>
      </c>
      <c r="AL7" s="55">
        <v>14872178</v>
      </c>
      <c r="AM7" s="55">
        <v>0</v>
      </c>
      <c r="AN7" s="55">
        <v>0</v>
      </c>
      <c r="AO7" s="16">
        <v>14872178</v>
      </c>
      <c r="AP7" s="65">
        <v>5959590</v>
      </c>
      <c r="AQ7" s="34">
        <v>41961768</v>
      </c>
      <c r="AR7" s="35">
        <v>41961768</v>
      </c>
      <c r="AS7" s="17" t="s">
        <v>177</v>
      </c>
      <c r="AT7" s="17" t="s">
        <v>177</v>
      </c>
    </row>
    <row r="8" spans="1:46" s="3" customFormat="1" ht="14.65" customHeight="1" x14ac:dyDescent="0.25">
      <c r="A8" s="31">
        <v>11107</v>
      </c>
      <c r="B8" s="378" t="s">
        <v>1660</v>
      </c>
      <c r="C8" s="30" t="s">
        <v>1371</v>
      </c>
      <c r="D8" s="378" t="s">
        <v>1661</v>
      </c>
      <c r="E8" s="30" t="s">
        <v>1335</v>
      </c>
      <c r="F8" s="74">
        <v>21401</v>
      </c>
      <c r="G8" s="378" t="s">
        <v>226</v>
      </c>
      <c r="H8" s="380">
        <v>71</v>
      </c>
      <c r="I8" s="380">
        <v>6</v>
      </c>
      <c r="J8" s="381">
        <v>45961</v>
      </c>
      <c r="K8" s="31" t="s">
        <v>1107</v>
      </c>
      <c r="L8" s="56">
        <v>10996931</v>
      </c>
      <c r="M8" s="55">
        <v>7980297</v>
      </c>
      <c r="N8" s="40">
        <v>13173000</v>
      </c>
      <c r="O8" s="55">
        <v>3217657</v>
      </c>
      <c r="P8" s="55">
        <v>1502000</v>
      </c>
      <c r="Q8" s="55">
        <v>36869885</v>
      </c>
      <c r="R8" s="31" t="s">
        <v>175</v>
      </c>
      <c r="S8" s="55">
        <v>36869885</v>
      </c>
      <c r="T8" s="41">
        <v>7335000</v>
      </c>
      <c r="U8" s="55">
        <v>9400000</v>
      </c>
      <c r="V8" s="64">
        <v>10174000</v>
      </c>
      <c r="W8" s="57">
        <v>3500000</v>
      </c>
      <c r="X8" s="57">
        <v>0</v>
      </c>
      <c r="Y8" s="65">
        <v>6460885</v>
      </c>
      <c r="Z8" s="32">
        <v>36869885</v>
      </c>
      <c r="AA8" s="55">
        <v>36869885</v>
      </c>
      <c r="AB8" s="55">
        <v>0</v>
      </c>
      <c r="AC8" s="55">
        <v>0</v>
      </c>
      <c r="AD8" s="66">
        <v>16735000</v>
      </c>
      <c r="AE8" s="55">
        <v>0</v>
      </c>
      <c r="AF8" s="55">
        <v>3500000</v>
      </c>
      <c r="AG8" s="55">
        <v>0</v>
      </c>
      <c r="AH8" s="55">
        <v>0</v>
      </c>
      <c r="AI8" s="55">
        <v>0</v>
      </c>
      <c r="AJ8" s="55">
        <v>0</v>
      </c>
      <c r="AK8" s="55">
        <v>1176186</v>
      </c>
      <c r="AL8" s="55">
        <v>10174000</v>
      </c>
      <c r="AM8" s="55">
        <v>0</v>
      </c>
      <c r="AN8" s="55">
        <v>0</v>
      </c>
      <c r="AO8" s="16">
        <v>10174000</v>
      </c>
      <c r="AP8" s="65">
        <v>6460885</v>
      </c>
      <c r="AQ8" s="34">
        <v>36869885</v>
      </c>
      <c r="AR8" s="35">
        <v>36869885</v>
      </c>
      <c r="AS8" s="17" t="s">
        <v>177</v>
      </c>
      <c r="AT8" s="17" t="s">
        <v>177</v>
      </c>
    </row>
    <row r="9" spans="1:46" s="3" customFormat="1" ht="14.65" customHeight="1" x14ac:dyDescent="0.25">
      <c r="A9" s="31">
        <v>11074</v>
      </c>
      <c r="B9" s="378" t="s">
        <v>1662</v>
      </c>
      <c r="C9" s="30" t="s">
        <v>1663</v>
      </c>
      <c r="D9" s="378" t="s">
        <v>1664</v>
      </c>
      <c r="E9" s="30" t="s">
        <v>156</v>
      </c>
      <c r="F9" s="74">
        <v>21201</v>
      </c>
      <c r="G9" s="378" t="s">
        <v>156</v>
      </c>
      <c r="H9" s="380">
        <v>202</v>
      </c>
      <c r="I9" s="380">
        <v>16</v>
      </c>
      <c r="J9" s="381">
        <v>45967</v>
      </c>
      <c r="K9" s="31" t="s">
        <v>1107</v>
      </c>
      <c r="L9" s="56">
        <v>33014814</v>
      </c>
      <c r="M9" s="55">
        <v>19167715</v>
      </c>
      <c r="N9" s="40">
        <v>42770000</v>
      </c>
      <c r="O9" s="55">
        <v>7479781</v>
      </c>
      <c r="P9" s="55">
        <v>2399752</v>
      </c>
      <c r="Q9" s="55">
        <v>104832062</v>
      </c>
      <c r="R9" s="31" t="s">
        <v>1289</v>
      </c>
      <c r="S9" s="55">
        <v>104832062</v>
      </c>
      <c r="T9" s="41">
        <v>16605000</v>
      </c>
      <c r="U9" s="55">
        <v>29895000</v>
      </c>
      <c r="V9" s="64">
        <v>33321645</v>
      </c>
      <c r="W9" s="57">
        <v>11459718</v>
      </c>
      <c r="X9" s="57">
        <v>0</v>
      </c>
      <c r="Y9" s="65">
        <v>13550699</v>
      </c>
      <c r="Z9" s="32">
        <v>104832062</v>
      </c>
      <c r="AA9" s="55">
        <v>104832062</v>
      </c>
      <c r="AB9" s="55">
        <v>0</v>
      </c>
      <c r="AC9" s="55">
        <v>0</v>
      </c>
      <c r="AD9" s="66">
        <v>46500000</v>
      </c>
      <c r="AE9" s="55">
        <v>0</v>
      </c>
      <c r="AF9" s="55">
        <v>0</v>
      </c>
      <c r="AG9" s="55">
        <v>11459718</v>
      </c>
      <c r="AH9" s="55">
        <v>0</v>
      </c>
      <c r="AI9" s="55">
        <v>0</v>
      </c>
      <c r="AJ9" s="55">
        <v>0</v>
      </c>
      <c r="AK9" s="55">
        <v>3808607</v>
      </c>
      <c r="AL9" s="55">
        <v>33321645</v>
      </c>
      <c r="AM9" s="55">
        <v>0</v>
      </c>
      <c r="AN9" s="55">
        <v>0</v>
      </c>
      <c r="AO9" s="16">
        <v>33321645</v>
      </c>
      <c r="AP9" s="65">
        <v>13550699</v>
      </c>
      <c r="AQ9" s="34">
        <v>104832062</v>
      </c>
      <c r="AR9" s="35">
        <v>104832062</v>
      </c>
      <c r="AS9" s="17" t="s">
        <v>177</v>
      </c>
      <c r="AT9" s="17" t="s">
        <v>902</v>
      </c>
    </row>
    <row r="10" spans="1:46" s="3" customFormat="1" ht="14.65" customHeight="1" x14ac:dyDescent="0.25">
      <c r="A10" s="31">
        <v>11226</v>
      </c>
      <c r="B10" s="378" t="s">
        <v>1665</v>
      </c>
      <c r="C10" s="30" t="s">
        <v>931</v>
      </c>
      <c r="D10" s="378" t="s">
        <v>1666</v>
      </c>
      <c r="E10" s="30" t="s">
        <v>1667</v>
      </c>
      <c r="F10" s="74">
        <v>20852</v>
      </c>
      <c r="G10" s="378" t="s">
        <v>162</v>
      </c>
      <c r="H10" s="380">
        <v>268</v>
      </c>
      <c r="I10" s="380">
        <v>20</v>
      </c>
      <c r="J10" s="381">
        <v>45995</v>
      </c>
      <c r="K10" s="31" t="s">
        <v>169</v>
      </c>
      <c r="L10" s="56">
        <v>75223800</v>
      </c>
      <c r="M10" s="55">
        <v>22648695</v>
      </c>
      <c r="N10" s="40">
        <v>12000000</v>
      </c>
      <c r="O10" s="55">
        <v>10924449</v>
      </c>
      <c r="P10" s="55">
        <v>3388922</v>
      </c>
      <c r="Q10" s="55">
        <v>124185866</v>
      </c>
      <c r="R10" s="31" t="s">
        <v>1289</v>
      </c>
      <c r="S10" s="55">
        <v>124185866</v>
      </c>
      <c r="T10" s="41">
        <v>0</v>
      </c>
      <c r="U10" s="55">
        <v>46186000</v>
      </c>
      <c r="V10" s="64">
        <v>36214000</v>
      </c>
      <c r="W10" s="57">
        <v>0</v>
      </c>
      <c r="X10" s="57">
        <v>0</v>
      </c>
      <c r="Y10" s="65">
        <v>41785866</v>
      </c>
      <c r="Z10" s="32">
        <v>124185866</v>
      </c>
      <c r="AA10" s="55">
        <v>124185866</v>
      </c>
      <c r="AB10" s="55">
        <v>0</v>
      </c>
      <c r="AC10" s="55">
        <v>0</v>
      </c>
      <c r="AD10" s="66">
        <v>46186000</v>
      </c>
      <c r="AE10" s="55">
        <v>0</v>
      </c>
      <c r="AF10" s="55">
        <v>0</v>
      </c>
      <c r="AG10" s="55">
        <v>0</v>
      </c>
      <c r="AH10" s="55">
        <v>0</v>
      </c>
      <c r="AI10" s="55">
        <v>0</v>
      </c>
      <c r="AJ10" s="55">
        <v>0</v>
      </c>
      <c r="AK10" s="55">
        <v>3853305</v>
      </c>
      <c r="AL10" s="55">
        <v>36214000</v>
      </c>
      <c r="AM10" s="55">
        <v>0</v>
      </c>
      <c r="AN10" s="55">
        <v>0</v>
      </c>
      <c r="AO10" s="16">
        <v>36214000</v>
      </c>
      <c r="AP10" s="65">
        <v>41785866</v>
      </c>
      <c r="AQ10" s="34">
        <v>124185866</v>
      </c>
      <c r="AR10" s="35">
        <v>124185866</v>
      </c>
      <c r="AS10" s="17" t="s">
        <v>177</v>
      </c>
      <c r="AT10" s="17" t="s">
        <v>177</v>
      </c>
    </row>
    <row r="11" spans="1:46" s="3" customFormat="1" ht="14.65" customHeight="1" x14ac:dyDescent="0.25">
      <c r="A11" s="31">
        <v>11000</v>
      </c>
      <c r="B11" s="378" t="s">
        <v>1668</v>
      </c>
      <c r="C11" s="30" t="s">
        <v>1669</v>
      </c>
      <c r="D11" s="378" t="s">
        <v>1670</v>
      </c>
      <c r="E11" s="30" t="s">
        <v>179</v>
      </c>
      <c r="F11" s="74">
        <v>21620</v>
      </c>
      <c r="G11" s="378" t="s">
        <v>224</v>
      </c>
      <c r="H11" s="380">
        <v>72</v>
      </c>
      <c r="I11" s="380">
        <v>6</v>
      </c>
      <c r="J11" s="381">
        <v>46009</v>
      </c>
      <c r="K11" s="31" t="s">
        <v>1107</v>
      </c>
      <c r="L11" s="56">
        <v>7912645</v>
      </c>
      <c r="M11" s="55">
        <v>1891018</v>
      </c>
      <c r="N11" s="40">
        <v>3260000</v>
      </c>
      <c r="O11" s="55">
        <v>1661078</v>
      </c>
      <c r="P11" s="55">
        <v>454005</v>
      </c>
      <c r="Q11" s="55">
        <v>15178746</v>
      </c>
      <c r="R11" s="31" t="s">
        <v>1289</v>
      </c>
      <c r="S11" s="55">
        <v>15178746</v>
      </c>
      <c r="T11" s="41">
        <v>2665000</v>
      </c>
      <c r="U11" s="55">
        <v>4605000</v>
      </c>
      <c r="V11" s="64">
        <v>5594000</v>
      </c>
      <c r="W11" s="57">
        <v>2431343</v>
      </c>
      <c r="X11" s="57">
        <v>1055921</v>
      </c>
      <c r="Y11" s="65">
        <v>-1172518</v>
      </c>
      <c r="Z11" s="32">
        <v>15178746</v>
      </c>
      <c r="AA11" s="55">
        <v>15178746</v>
      </c>
      <c r="AB11" s="55">
        <v>1055921</v>
      </c>
      <c r="AC11" s="55">
        <v>0</v>
      </c>
      <c r="AD11" s="66">
        <v>7270000</v>
      </c>
      <c r="AE11" s="55">
        <v>0</v>
      </c>
      <c r="AF11" s="55">
        <v>2431343</v>
      </c>
      <c r="AG11" s="55">
        <v>0</v>
      </c>
      <c r="AH11" s="55">
        <v>0</v>
      </c>
      <c r="AI11" s="55">
        <v>0</v>
      </c>
      <c r="AJ11" s="55">
        <v>0</v>
      </c>
      <c r="AK11" s="55">
        <v>642980</v>
      </c>
      <c r="AL11" s="55">
        <v>5594000</v>
      </c>
      <c r="AM11" s="55">
        <v>0</v>
      </c>
      <c r="AN11" s="55">
        <v>0</v>
      </c>
      <c r="AO11" s="16">
        <v>5594000</v>
      </c>
      <c r="AP11" s="65">
        <v>-1172518</v>
      </c>
      <c r="AQ11" s="34">
        <v>15178746</v>
      </c>
      <c r="AR11" s="35">
        <v>15178746</v>
      </c>
      <c r="AS11" s="17" t="s">
        <v>177</v>
      </c>
      <c r="AT11" s="17" t="s">
        <v>177</v>
      </c>
    </row>
    <row r="12" spans="1:46" s="3" customFormat="1" ht="14.65" customHeight="1" x14ac:dyDescent="0.25">
      <c r="A12" s="31">
        <v>11092</v>
      </c>
      <c r="B12" s="378" t="s">
        <v>1671</v>
      </c>
      <c r="C12" s="30" t="s">
        <v>1672</v>
      </c>
      <c r="D12" s="378" t="s">
        <v>1673</v>
      </c>
      <c r="E12" s="30" t="s">
        <v>156</v>
      </c>
      <c r="F12" s="74">
        <v>21215</v>
      </c>
      <c r="G12" s="378" t="s">
        <v>156</v>
      </c>
      <c r="H12" s="380">
        <v>83</v>
      </c>
      <c r="I12" s="380">
        <v>7</v>
      </c>
      <c r="J12" s="381">
        <v>46010</v>
      </c>
      <c r="K12" s="31" t="s">
        <v>169</v>
      </c>
      <c r="L12" s="56">
        <v>28098410</v>
      </c>
      <c r="M12" s="55">
        <v>10463666</v>
      </c>
      <c r="N12" s="40">
        <v>2025000</v>
      </c>
      <c r="O12" s="55">
        <v>4008709</v>
      </c>
      <c r="P12" s="55">
        <v>2523755</v>
      </c>
      <c r="Q12" s="55">
        <v>47119540</v>
      </c>
      <c r="R12" s="31" t="s">
        <v>1289</v>
      </c>
      <c r="S12" s="55">
        <v>47119540</v>
      </c>
      <c r="T12" s="41">
        <v>15015000</v>
      </c>
      <c r="U12" s="55">
        <v>7235000</v>
      </c>
      <c r="V12" s="64">
        <v>19608000</v>
      </c>
      <c r="W12" s="57">
        <v>9500000</v>
      </c>
      <c r="X12" s="57">
        <v>0</v>
      </c>
      <c r="Y12" s="65">
        <v>-4238460</v>
      </c>
      <c r="Z12" s="32">
        <v>47119540</v>
      </c>
      <c r="AA12" s="55">
        <v>47119540</v>
      </c>
      <c r="AB12" s="55">
        <v>0</v>
      </c>
      <c r="AC12" s="55">
        <v>0</v>
      </c>
      <c r="AD12" s="66">
        <v>22250000</v>
      </c>
      <c r="AE12" s="55">
        <v>0</v>
      </c>
      <c r="AF12" s="55">
        <v>9500000</v>
      </c>
      <c r="AG12" s="55">
        <v>0</v>
      </c>
      <c r="AH12" s="55">
        <v>0</v>
      </c>
      <c r="AI12" s="55">
        <v>0</v>
      </c>
      <c r="AJ12" s="55">
        <v>0</v>
      </c>
      <c r="AK12" s="55">
        <v>2070170</v>
      </c>
      <c r="AL12" s="55">
        <v>19608000</v>
      </c>
      <c r="AM12" s="55">
        <v>0</v>
      </c>
      <c r="AN12" s="55">
        <v>0</v>
      </c>
      <c r="AO12" s="16">
        <v>19608000</v>
      </c>
      <c r="AP12" s="65">
        <v>-4238460</v>
      </c>
      <c r="AQ12" s="34">
        <v>47119540</v>
      </c>
      <c r="AR12" s="35">
        <v>47119540</v>
      </c>
      <c r="AS12" s="17" t="s">
        <v>177</v>
      </c>
      <c r="AT12" s="17" t="s">
        <v>177</v>
      </c>
    </row>
    <row r="13" spans="1:46" s="3" customFormat="1" ht="14.65" customHeight="1" x14ac:dyDescent="0.25">
      <c r="A13" s="31">
        <v>11156</v>
      </c>
      <c r="B13" s="378" t="s">
        <v>1674</v>
      </c>
      <c r="C13" s="30" t="s">
        <v>1675</v>
      </c>
      <c r="D13" s="378" t="s">
        <v>1676</v>
      </c>
      <c r="E13" s="30" t="s">
        <v>1677</v>
      </c>
      <c r="F13" s="74">
        <v>21208</v>
      </c>
      <c r="G13" s="378" t="s">
        <v>104</v>
      </c>
      <c r="H13" s="380">
        <v>75</v>
      </c>
      <c r="I13" s="380">
        <v>14</v>
      </c>
      <c r="J13" s="381">
        <v>46014</v>
      </c>
      <c r="K13" s="31" t="s">
        <v>1107</v>
      </c>
      <c r="L13" s="56">
        <v>14429472</v>
      </c>
      <c r="M13" s="55">
        <v>4319044</v>
      </c>
      <c r="N13" s="40">
        <v>10902361</v>
      </c>
      <c r="O13" s="55">
        <v>2500000</v>
      </c>
      <c r="P13" s="55">
        <v>679670</v>
      </c>
      <c r="Q13" s="55">
        <v>32830547</v>
      </c>
      <c r="R13" s="31" t="s">
        <v>1289</v>
      </c>
      <c r="S13" s="55">
        <v>32830547</v>
      </c>
      <c r="T13" s="41">
        <v>0</v>
      </c>
      <c r="U13" s="55">
        <v>0</v>
      </c>
      <c r="V13" s="64">
        <v>13461154</v>
      </c>
      <c r="W13" s="57">
        <v>2500000</v>
      </c>
      <c r="X13" s="57">
        <v>0</v>
      </c>
      <c r="Y13" s="65">
        <v>16869393</v>
      </c>
      <c r="Z13" s="32">
        <v>32830547</v>
      </c>
      <c r="AA13" s="55">
        <v>32830547</v>
      </c>
      <c r="AB13" s="55">
        <v>0</v>
      </c>
      <c r="AC13" s="55">
        <v>0</v>
      </c>
      <c r="AD13" s="66">
        <v>0</v>
      </c>
      <c r="AE13" s="55">
        <v>2500000</v>
      </c>
      <c r="AF13" s="55">
        <v>0</v>
      </c>
      <c r="AG13" s="55">
        <v>0</v>
      </c>
      <c r="AH13" s="55">
        <v>0</v>
      </c>
      <c r="AI13" s="55">
        <v>0</v>
      </c>
      <c r="AJ13" s="55">
        <v>0</v>
      </c>
      <c r="AK13" s="55">
        <v>0</v>
      </c>
      <c r="AL13" s="55">
        <v>0</v>
      </c>
      <c r="AM13" s="55">
        <v>1500000</v>
      </c>
      <c r="AN13" s="55">
        <v>13461154</v>
      </c>
      <c r="AO13" s="16">
        <v>13461154</v>
      </c>
      <c r="AP13" s="65">
        <v>16869393</v>
      </c>
      <c r="AQ13" s="34">
        <v>32830547</v>
      </c>
      <c r="AR13" s="35">
        <v>32830547</v>
      </c>
      <c r="AS13" s="17" t="s">
        <v>177</v>
      </c>
      <c r="AT13" s="17" t="s">
        <v>177</v>
      </c>
    </row>
    <row r="14" spans="1:46" s="3" customFormat="1" ht="14.65" customHeight="1" x14ac:dyDescent="0.25">
      <c r="A14" s="31">
        <v>10693</v>
      </c>
      <c r="B14" s="383" t="s">
        <v>1678</v>
      </c>
      <c r="C14" s="30" t="s">
        <v>1679</v>
      </c>
      <c r="D14" s="378" t="s">
        <v>1680</v>
      </c>
      <c r="E14" s="30" t="s">
        <v>1681</v>
      </c>
      <c r="F14" s="74">
        <v>21286</v>
      </c>
      <c r="G14" s="378" t="s">
        <v>104</v>
      </c>
      <c r="H14" s="380">
        <v>56</v>
      </c>
      <c r="I14" s="380">
        <v>9</v>
      </c>
      <c r="J14" s="381">
        <v>46020</v>
      </c>
      <c r="K14" s="31" t="s">
        <v>169</v>
      </c>
      <c r="L14" s="56">
        <v>23840054</v>
      </c>
      <c r="M14" s="55">
        <v>5923577</v>
      </c>
      <c r="N14" s="40">
        <v>2050000</v>
      </c>
      <c r="O14" s="55">
        <v>2500000</v>
      </c>
      <c r="P14" s="55">
        <v>433579</v>
      </c>
      <c r="Q14" s="55">
        <v>34747210</v>
      </c>
      <c r="R14" s="31" t="s">
        <v>1289</v>
      </c>
      <c r="S14" s="55">
        <v>34747210</v>
      </c>
      <c r="T14" s="41">
        <v>0</v>
      </c>
      <c r="U14" s="55">
        <v>0</v>
      </c>
      <c r="V14" s="64">
        <v>18400000</v>
      </c>
      <c r="W14" s="57">
        <v>2000000</v>
      </c>
      <c r="X14" s="57">
        <v>0</v>
      </c>
      <c r="Y14" s="65">
        <v>14347210</v>
      </c>
      <c r="Z14" s="32">
        <v>34747210</v>
      </c>
      <c r="AA14" s="55">
        <v>34747210</v>
      </c>
      <c r="AB14" s="55">
        <v>0</v>
      </c>
      <c r="AC14" s="55">
        <v>0</v>
      </c>
      <c r="AD14" s="66">
        <v>0</v>
      </c>
      <c r="AE14" s="55">
        <v>2000000</v>
      </c>
      <c r="AF14" s="55">
        <v>0</v>
      </c>
      <c r="AG14" s="55">
        <v>0</v>
      </c>
      <c r="AH14" s="55">
        <v>0</v>
      </c>
      <c r="AI14" s="55">
        <v>0</v>
      </c>
      <c r="AJ14" s="55">
        <v>0</v>
      </c>
      <c r="AK14" s="55">
        <v>0</v>
      </c>
      <c r="AL14" s="55">
        <v>0</v>
      </c>
      <c r="AM14" s="55">
        <v>2000000</v>
      </c>
      <c r="AN14" s="55">
        <v>18400000</v>
      </c>
      <c r="AO14" s="16">
        <v>18400000</v>
      </c>
      <c r="AP14" s="65">
        <v>14347210</v>
      </c>
      <c r="AQ14" s="34">
        <v>34747210</v>
      </c>
      <c r="AR14" s="35">
        <v>34747210</v>
      </c>
      <c r="AS14" s="17" t="s">
        <v>177</v>
      </c>
      <c r="AT14" s="17" t="s">
        <v>177</v>
      </c>
    </row>
    <row r="15" spans="1:46" s="3" customFormat="1" ht="14.65" customHeight="1" x14ac:dyDescent="0.25">
      <c r="A15" s="31">
        <v>11151</v>
      </c>
      <c r="B15" s="378" t="s">
        <v>1682</v>
      </c>
      <c r="C15" s="31" t="s">
        <v>1683</v>
      </c>
      <c r="D15" s="378" t="s">
        <v>1684</v>
      </c>
      <c r="E15" s="30" t="s">
        <v>1685</v>
      </c>
      <c r="F15" s="74">
        <v>21643</v>
      </c>
      <c r="G15" s="378" t="s">
        <v>1686</v>
      </c>
      <c r="H15" s="380">
        <v>16</v>
      </c>
      <c r="I15" s="380">
        <v>3</v>
      </c>
      <c r="J15" s="381">
        <v>46051</v>
      </c>
      <c r="K15" s="31" t="s">
        <v>1107</v>
      </c>
      <c r="L15" s="56">
        <v>2426192</v>
      </c>
      <c r="M15" s="55">
        <v>1288606</v>
      </c>
      <c r="N15" s="40">
        <v>1090920</v>
      </c>
      <c r="O15" s="55">
        <v>606640</v>
      </c>
      <c r="P15" s="55">
        <v>412000</v>
      </c>
      <c r="Q15" s="55">
        <v>5824358</v>
      </c>
      <c r="R15" s="31" t="s">
        <v>1289</v>
      </c>
      <c r="S15" s="55">
        <v>5824358</v>
      </c>
      <c r="T15" s="41">
        <v>0</v>
      </c>
      <c r="U15" s="55">
        <v>0</v>
      </c>
      <c r="V15" s="64">
        <v>2880712</v>
      </c>
      <c r="W15" s="57">
        <v>0</v>
      </c>
      <c r="X15" s="57">
        <v>600000</v>
      </c>
      <c r="Y15" s="65">
        <v>2343646</v>
      </c>
      <c r="Z15" s="32">
        <v>5824358</v>
      </c>
      <c r="AA15" s="55">
        <v>5824358</v>
      </c>
      <c r="AB15" s="55">
        <v>600000</v>
      </c>
      <c r="AC15" s="55">
        <v>0</v>
      </c>
      <c r="AD15" s="67">
        <v>0</v>
      </c>
      <c r="AE15" s="55">
        <v>0</v>
      </c>
      <c r="AF15" s="55">
        <v>0</v>
      </c>
      <c r="AG15" s="55">
        <v>0</v>
      </c>
      <c r="AH15" s="55">
        <v>0</v>
      </c>
      <c r="AI15" s="55">
        <v>0</v>
      </c>
      <c r="AJ15" s="55">
        <v>0</v>
      </c>
      <c r="AK15" s="55">
        <v>0</v>
      </c>
      <c r="AL15" s="55">
        <v>0</v>
      </c>
      <c r="AM15" s="55">
        <v>335000</v>
      </c>
      <c r="AN15" s="55">
        <v>2880712</v>
      </c>
      <c r="AO15" s="16">
        <v>2880712</v>
      </c>
      <c r="AP15" s="65">
        <v>2343646</v>
      </c>
      <c r="AQ15" s="34">
        <v>5824358</v>
      </c>
      <c r="AR15" s="53">
        <v>5824358</v>
      </c>
      <c r="AS15" s="17" t="s">
        <v>177</v>
      </c>
      <c r="AT15" s="17" t="s">
        <v>177</v>
      </c>
    </row>
    <row r="16" spans="1:46" s="3" customFormat="1" ht="14.65" customHeight="1" x14ac:dyDescent="0.25">
      <c r="A16" s="31">
        <v>11169</v>
      </c>
      <c r="B16" s="378" t="s">
        <v>1687</v>
      </c>
      <c r="C16" s="378" t="s">
        <v>1688</v>
      </c>
      <c r="D16" s="378" t="s">
        <v>1689</v>
      </c>
      <c r="E16" s="30" t="s">
        <v>156</v>
      </c>
      <c r="F16" s="378">
        <v>21202</v>
      </c>
      <c r="G16" s="378" t="s">
        <v>104</v>
      </c>
      <c r="H16" s="380">
        <v>154</v>
      </c>
      <c r="I16" s="380">
        <v>15</v>
      </c>
      <c r="J16" s="381">
        <v>46057</v>
      </c>
      <c r="K16" s="31" t="s">
        <v>169</v>
      </c>
      <c r="L16" s="56">
        <v>66014964</v>
      </c>
      <c r="M16" s="55">
        <v>10664810</v>
      </c>
      <c r="N16" s="40">
        <v>3100000</v>
      </c>
      <c r="O16" s="55">
        <v>4000000</v>
      </c>
      <c r="P16" s="55">
        <v>1650163</v>
      </c>
      <c r="Q16" s="55">
        <v>85429937</v>
      </c>
      <c r="R16" s="31" t="s">
        <v>1289</v>
      </c>
      <c r="S16" s="55">
        <v>85429937</v>
      </c>
      <c r="T16" s="41">
        <v>19195000</v>
      </c>
      <c r="U16" s="55">
        <v>24000000</v>
      </c>
      <c r="V16" s="64">
        <v>26464000</v>
      </c>
      <c r="W16" s="57">
        <v>3500000</v>
      </c>
      <c r="X16" s="57">
        <v>0</v>
      </c>
      <c r="Y16" s="65">
        <v>12270937</v>
      </c>
      <c r="Z16" s="32">
        <v>85429937</v>
      </c>
      <c r="AA16" s="55">
        <v>85429937</v>
      </c>
      <c r="AB16" s="55">
        <v>0</v>
      </c>
      <c r="AC16" s="55">
        <v>0</v>
      </c>
      <c r="AD16" s="67">
        <v>43195000</v>
      </c>
      <c r="AE16" s="55">
        <v>0</v>
      </c>
      <c r="AF16" s="55">
        <v>3500000</v>
      </c>
      <c r="AG16" s="55">
        <v>0</v>
      </c>
      <c r="AH16" s="55">
        <v>0</v>
      </c>
      <c r="AI16" s="55">
        <v>0</v>
      </c>
      <c r="AJ16" s="55">
        <v>0</v>
      </c>
      <c r="AK16" s="55">
        <v>3267178</v>
      </c>
      <c r="AL16" s="55">
        <v>26464000</v>
      </c>
      <c r="AM16" s="55">
        <v>0</v>
      </c>
      <c r="AN16" s="55">
        <v>0</v>
      </c>
      <c r="AO16" s="16">
        <v>26464000</v>
      </c>
      <c r="AP16" s="65">
        <v>12270937</v>
      </c>
      <c r="AQ16" s="34">
        <v>85429937</v>
      </c>
      <c r="AR16" s="53">
        <v>85429937</v>
      </c>
      <c r="AS16" s="17" t="s">
        <v>177</v>
      </c>
      <c r="AT16" s="17" t="s">
        <v>177</v>
      </c>
    </row>
    <row r="17" spans="1:46" ht="15" x14ac:dyDescent="0.25">
      <c r="A17" s="31">
        <v>10947</v>
      </c>
      <c r="B17" s="378" t="s">
        <v>1690</v>
      </c>
      <c r="C17" s="378" t="s">
        <v>1688</v>
      </c>
      <c r="D17" s="378" t="s">
        <v>1691</v>
      </c>
      <c r="E17" s="30" t="s">
        <v>156</v>
      </c>
      <c r="F17" s="74">
        <v>21202</v>
      </c>
      <c r="G17" s="378" t="s">
        <v>104</v>
      </c>
      <c r="H17" s="380">
        <v>36</v>
      </c>
      <c r="I17" s="380">
        <v>8</v>
      </c>
      <c r="J17" s="381">
        <v>46057</v>
      </c>
      <c r="K17" s="31" t="s">
        <v>169</v>
      </c>
      <c r="L17" s="56">
        <v>14835304</v>
      </c>
      <c r="M17" s="55">
        <v>4274454</v>
      </c>
      <c r="N17" s="40">
        <v>700000</v>
      </c>
      <c r="O17" s="55">
        <v>2316820</v>
      </c>
      <c r="P17" s="55">
        <v>576880</v>
      </c>
      <c r="Q17" s="55">
        <v>22703458</v>
      </c>
      <c r="R17" s="31" t="s">
        <v>1289</v>
      </c>
      <c r="S17" s="55">
        <v>22703458</v>
      </c>
      <c r="T17" s="41">
        <v>0</v>
      </c>
      <c r="U17" s="55">
        <v>0</v>
      </c>
      <c r="V17" s="64">
        <v>11999000</v>
      </c>
      <c r="W17" s="57">
        <v>2500000</v>
      </c>
      <c r="X17" s="57">
        <v>0</v>
      </c>
      <c r="Y17" s="65">
        <v>8204458</v>
      </c>
      <c r="Z17" s="32">
        <v>22703458</v>
      </c>
      <c r="AA17" s="55">
        <v>22703458</v>
      </c>
      <c r="AB17" s="55">
        <v>0</v>
      </c>
      <c r="AC17" s="55">
        <v>0</v>
      </c>
      <c r="AD17" s="67">
        <v>0</v>
      </c>
      <c r="AE17" s="55">
        <v>2000000</v>
      </c>
      <c r="AF17" s="55">
        <v>0</v>
      </c>
      <c r="AG17" s="55">
        <v>500000</v>
      </c>
      <c r="AH17" s="55">
        <v>0</v>
      </c>
      <c r="AI17" s="55">
        <v>0</v>
      </c>
      <c r="AJ17" s="55">
        <v>0</v>
      </c>
      <c r="AK17" s="55">
        <v>0</v>
      </c>
      <c r="AL17" s="55">
        <v>0</v>
      </c>
      <c r="AM17" s="55">
        <v>1500000</v>
      </c>
      <c r="AN17" s="55">
        <v>11999000</v>
      </c>
      <c r="AO17" s="16">
        <v>11999000</v>
      </c>
      <c r="AP17" s="65">
        <v>8204458</v>
      </c>
      <c r="AQ17" s="34">
        <v>22703458</v>
      </c>
      <c r="AR17" s="53">
        <v>22703458</v>
      </c>
      <c r="AS17" s="17" t="s">
        <v>177</v>
      </c>
      <c r="AT17" s="17" t="s">
        <v>177</v>
      </c>
    </row>
    <row r="18" spans="1:46" ht="15" x14ac:dyDescent="0.25">
      <c r="A18" s="31">
        <v>11157</v>
      </c>
      <c r="B18" s="378" t="s">
        <v>1692</v>
      </c>
      <c r="C18" s="378" t="s">
        <v>1257</v>
      </c>
      <c r="D18" s="378" t="s">
        <v>1693</v>
      </c>
      <c r="E18" s="30" t="s">
        <v>247</v>
      </c>
      <c r="F18" s="378">
        <v>21901</v>
      </c>
      <c r="G18" s="378" t="s">
        <v>1293</v>
      </c>
      <c r="H18" s="380">
        <v>48</v>
      </c>
      <c r="I18" s="380">
        <v>10</v>
      </c>
      <c r="J18" s="381">
        <v>46066</v>
      </c>
      <c r="K18" s="31" t="s">
        <v>169</v>
      </c>
      <c r="L18" s="56">
        <v>12654910</v>
      </c>
      <c r="M18" s="55">
        <v>2637680</v>
      </c>
      <c r="N18" s="40">
        <v>450000</v>
      </c>
      <c r="O18" s="55">
        <v>2012010</v>
      </c>
      <c r="P18" s="55">
        <v>710574</v>
      </c>
      <c r="Q18" s="55">
        <v>18465174</v>
      </c>
      <c r="R18" s="31" t="s">
        <v>1289</v>
      </c>
      <c r="S18" s="55">
        <v>18465174</v>
      </c>
      <c r="T18" s="41">
        <v>0</v>
      </c>
      <c r="U18" s="55">
        <v>0</v>
      </c>
      <c r="V18" s="64">
        <v>11304000</v>
      </c>
      <c r="W18" s="57">
        <v>2500000</v>
      </c>
      <c r="X18" s="57">
        <v>0</v>
      </c>
      <c r="Y18" s="65">
        <v>4661174</v>
      </c>
      <c r="Z18" s="32">
        <v>18465174</v>
      </c>
      <c r="AA18" s="55">
        <v>18465174</v>
      </c>
      <c r="AB18" s="55">
        <v>0</v>
      </c>
      <c r="AC18" s="55">
        <v>0</v>
      </c>
      <c r="AD18" s="67">
        <v>0</v>
      </c>
      <c r="AE18" s="55">
        <v>2500000</v>
      </c>
      <c r="AF18" s="55">
        <v>0</v>
      </c>
      <c r="AG18" s="55">
        <v>0</v>
      </c>
      <c r="AH18" s="55">
        <v>0</v>
      </c>
      <c r="AI18" s="55">
        <v>0</v>
      </c>
      <c r="AJ18" s="55">
        <v>0</v>
      </c>
      <c r="AK18" s="55">
        <v>0</v>
      </c>
      <c r="AL18" s="55">
        <v>0</v>
      </c>
      <c r="AM18" s="55">
        <v>1440000</v>
      </c>
      <c r="AN18" s="55">
        <v>11304000</v>
      </c>
      <c r="AO18" s="16">
        <v>11304000</v>
      </c>
      <c r="AP18" s="65">
        <v>4661174</v>
      </c>
      <c r="AQ18" s="34">
        <v>18465174</v>
      </c>
      <c r="AR18" s="53">
        <v>18465174</v>
      </c>
      <c r="AS18" s="17" t="s">
        <v>177</v>
      </c>
      <c r="AT18" s="17" t="s">
        <v>177</v>
      </c>
    </row>
    <row r="19" spans="1:46" ht="15" x14ac:dyDescent="0.25">
      <c r="A19" s="31">
        <v>11076</v>
      </c>
      <c r="B19" s="378" t="s">
        <v>1694</v>
      </c>
      <c r="C19" s="31" t="s">
        <v>1185</v>
      </c>
      <c r="D19" s="378" t="s">
        <v>1695</v>
      </c>
      <c r="E19" s="30" t="s">
        <v>156</v>
      </c>
      <c r="F19" s="378">
        <v>21217</v>
      </c>
      <c r="G19" s="378" t="s">
        <v>104</v>
      </c>
      <c r="H19" s="380">
        <v>59</v>
      </c>
      <c r="I19" s="380">
        <v>8</v>
      </c>
      <c r="J19" s="381">
        <v>46079</v>
      </c>
      <c r="K19" s="31" t="s">
        <v>1107</v>
      </c>
      <c r="L19" s="56">
        <v>13071447</v>
      </c>
      <c r="M19" s="55">
        <v>4976472</v>
      </c>
      <c r="N19" s="40">
        <v>476500</v>
      </c>
      <c r="O19" s="55">
        <v>2623720</v>
      </c>
      <c r="P19" s="55">
        <v>525775</v>
      </c>
      <c r="Q19" s="55">
        <v>21673914</v>
      </c>
      <c r="R19" s="31" t="s">
        <v>1289</v>
      </c>
      <c r="S19" s="55">
        <v>21673914</v>
      </c>
      <c r="T19" s="41">
        <v>3580000</v>
      </c>
      <c r="U19" s="55">
        <v>3675000</v>
      </c>
      <c r="V19" s="64">
        <v>10342000</v>
      </c>
      <c r="W19" s="57">
        <v>2950000</v>
      </c>
      <c r="X19" s="57">
        <v>0</v>
      </c>
      <c r="Y19" s="65">
        <v>1126914</v>
      </c>
      <c r="Z19" s="32">
        <v>21673914</v>
      </c>
      <c r="AA19" s="55">
        <v>21673914</v>
      </c>
      <c r="AB19" s="55">
        <v>0</v>
      </c>
      <c r="AC19" s="55">
        <v>0</v>
      </c>
      <c r="AD19" s="67">
        <v>7255000</v>
      </c>
      <c r="AE19" s="55">
        <v>0</v>
      </c>
      <c r="AF19" s="55">
        <v>2950000</v>
      </c>
      <c r="AG19" s="55">
        <v>0</v>
      </c>
      <c r="AH19" s="55">
        <v>0</v>
      </c>
      <c r="AI19" s="55">
        <v>0</v>
      </c>
      <c r="AJ19" s="55">
        <v>0</v>
      </c>
      <c r="AK19" s="55">
        <v>1175317</v>
      </c>
      <c r="AL19" s="55">
        <v>10342000</v>
      </c>
      <c r="AM19" s="55">
        <v>0</v>
      </c>
      <c r="AN19" s="55">
        <v>0</v>
      </c>
      <c r="AO19" s="16">
        <v>10342000</v>
      </c>
      <c r="AP19" s="65">
        <v>1126914</v>
      </c>
      <c r="AQ19" s="34">
        <v>21673914</v>
      </c>
      <c r="AR19" s="53">
        <v>21673914</v>
      </c>
      <c r="AS19" s="17" t="s">
        <v>177</v>
      </c>
      <c r="AT19" s="17" t="s">
        <v>177</v>
      </c>
    </row>
    <row r="20" spans="1:46" ht="15" x14ac:dyDescent="0.25">
      <c r="A20" s="31">
        <v>11064</v>
      </c>
      <c r="B20" s="378" t="s">
        <v>1696</v>
      </c>
      <c r="C20" s="31" t="s">
        <v>1663</v>
      </c>
      <c r="D20" s="31" t="s">
        <v>1697</v>
      </c>
      <c r="E20" s="30" t="s">
        <v>156</v>
      </c>
      <c r="F20" s="74">
        <v>21212</v>
      </c>
      <c r="G20" s="378" t="s">
        <v>104</v>
      </c>
      <c r="H20" s="380">
        <v>206</v>
      </c>
      <c r="I20" s="380">
        <v>16</v>
      </c>
      <c r="J20" s="381">
        <v>46093</v>
      </c>
      <c r="K20" s="31" t="s">
        <v>1107</v>
      </c>
      <c r="L20" s="56">
        <v>31180108</v>
      </c>
      <c r="M20" s="55">
        <v>14533148</v>
      </c>
      <c r="N20" s="40">
        <v>17728900</v>
      </c>
      <c r="O20" s="55">
        <v>5711801</v>
      </c>
      <c r="P20" s="55">
        <v>1970608</v>
      </c>
      <c r="Q20" s="55">
        <v>71124565</v>
      </c>
      <c r="R20" s="31" t="s">
        <v>1289</v>
      </c>
      <c r="S20" s="55">
        <v>71124565</v>
      </c>
      <c r="T20" s="41">
        <v>19105000</v>
      </c>
      <c r="U20" s="55">
        <v>19845000</v>
      </c>
      <c r="V20" s="64">
        <v>19212791</v>
      </c>
      <c r="W20" s="57">
        <v>0</v>
      </c>
      <c r="X20" s="57">
        <v>0</v>
      </c>
      <c r="Y20" s="65">
        <v>12961774</v>
      </c>
      <c r="Z20" s="32">
        <v>71124565</v>
      </c>
      <c r="AA20" s="55">
        <v>71124565</v>
      </c>
      <c r="AB20" s="55">
        <v>0</v>
      </c>
      <c r="AC20" s="55">
        <v>0</v>
      </c>
      <c r="AD20" s="67">
        <v>38950000</v>
      </c>
      <c r="AE20" s="55">
        <v>0</v>
      </c>
      <c r="AF20" s="55">
        <v>0</v>
      </c>
      <c r="AG20" s="55">
        <v>0</v>
      </c>
      <c r="AH20" s="55">
        <v>0</v>
      </c>
      <c r="AI20" s="55">
        <v>0</v>
      </c>
      <c r="AJ20" s="55">
        <v>0</v>
      </c>
      <c r="AK20" s="55">
        <v>2398408</v>
      </c>
      <c r="AL20" s="55">
        <v>19212791</v>
      </c>
      <c r="AM20" s="55">
        <v>0</v>
      </c>
      <c r="AN20" s="55">
        <v>0</v>
      </c>
      <c r="AO20" s="16">
        <v>19212791</v>
      </c>
      <c r="AP20" s="65">
        <v>12961774</v>
      </c>
      <c r="AQ20" s="34">
        <v>71124565</v>
      </c>
      <c r="AR20" s="53">
        <v>71124565</v>
      </c>
      <c r="AS20" s="17" t="s">
        <v>177</v>
      </c>
      <c r="AT20" s="17" t="s">
        <v>177</v>
      </c>
    </row>
    <row r="21" spans="1:46" ht="15" x14ac:dyDescent="0.25">
      <c r="A21" s="74">
        <v>11175</v>
      </c>
      <c r="B21" s="30" t="s">
        <v>1698</v>
      </c>
      <c r="C21" s="31" t="s">
        <v>480</v>
      </c>
      <c r="D21" s="31" t="s">
        <v>1699</v>
      </c>
      <c r="E21" s="31" t="s">
        <v>156</v>
      </c>
      <c r="F21" s="31">
        <v>21201</v>
      </c>
      <c r="G21" s="378" t="s">
        <v>104</v>
      </c>
      <c r="H21" s="380">
        <v>42</v>
      </c>
      <c r="I21" s="380">
        <v>4</v>
      </c>
      <c r="J21" s="381">
        <v>46098</v>
      </c>
      <c r="K21" s="31" t="s">
        <v>1349</v>
      </c>
      <c r="L21" s="56">
        <v>17556147</v>
      </c>
      <c r="M21" s="55">
        <v>4761038</v>
      </c>
      <c r="N21" s="40">
        <v>1622500</v>
      </c>
      <c r="O21" s="55">
        <v>2744856</v>
      </c>
      <c r="P21" s="55">
        <v>1584673</v>
      </c>
      <c r="Q21" s="55">
        <v>28269214</v>
      </c>
      <c r="R21" s="31" t="s">
        <v>1265</v>
      </c>
      <c r="S21" s="55">
        <v>28269214</v>
      </c>
      <c r="T21" s="41">
        <v>11525000</v>
      </c>
      <c r="U21" s="55">
        <v>0</v>
      </c>
      <c r="V21" s="64">
        <v>8992000</v>
      </c>
      <c r="W21" s="57">
        <v>0</v>
      </c>
      <c r="X21" s="57">
        <v>0</v>
      </c>
      <c r="Y21" s="65">
        <v>7752214</v>
      </c>
      <c r="Z21" s="32">
        <v>28269214</v>
      </c>
      <c r="AA21" s="55">
        <v>28269214</v>
      </c>
      <c r="AB21" s="55">
        <v>0</v>
      </c>
      <c r="AC21" s="55">
        <v>0</v>
      </c>
      <c r="AD21" s="67">
        <v>11525000</v>
      </c>
      <c r="AE21" s="55">
        <v>0</v>
      </c>
      <c r="AF21" s="55">
        <v>0</v>
      </c>
      <c r="AG21" s="55">
        <v>0</v>
      </c>
      <c r="AH21" s="55">
        <v>0</v>
      </c>
      <c r="AI21" s="55">
        <v>0</v>
      </c>
      <c r="AJ21" s="55">
        <v>0</v>
      </c>
      <c r="AK21" s="55">
        <v>1012498</v>
      </c>
      <c r="AL21" s="55">
        <v>8992000</v>
      </c>
      <c r="AM21" s="55">
        <v>0</v>
      </c>
      <c r="AN21" s="55">
        <v>0</v>
      </c>
      <c r="AO21" s="16">
        <v>8992000</v>
      </c>
      <c r="AP21" s="65">
        <v>7752214</v>
      </c>
      <c r="AQ21" s="34">
        <v>28269214</v>
      </c>
      <c r="AR21" s="53">
        <v>28269214</v>
      </c>
      <c r="AS21" s="17" t="s">
        <v>177</v>
      </c>
      <c r="AT21" s="17" t="s">
        <v>177</v>
      </c>
    </row>
    <row r="22" spans="1:46" ht="15" x14ac:dyDescent="0.25">
      <c r="A22" s="31">
        <v>11116</v>
      </c>
      <c r="B22" s="378" t="s">
        <v>1700</v>
      </c>
      <c r="C22" s="31" t="s">
        <v>412</v>
      </c>
      <c r="D22" s="378" t="s">
        <v>1701</v>
      </c>
      <c r="E22" s="30" t="s">
        <v>120</v>
      </c>
      <c r="F22" s="378">
        <v>21801</v>
      </c>
      <c r="G22" s="378" t="s">
        <v>161</v>
      </c>
      <c r="H22" s="380">
        <v>52</v>
      </c>
      <c r="I22" s="380">
        <v>5</v>
      </c>
      <c r="J22" s="381">
        <v>46100</v>
      </c>
      <c r="K22" s="31" t="s">
        <v>1107</v>
      </c>
      <c r="L22" s="56">
        <v>4406794</v>
      </c>
      <c r="M22" s="55">
        <v>1379469</v>
      </c>
      <c r="N22" s="40">
        <v>2975000</v>
      </c>
      <c r="O22" s="55">
        <v>1089966</v>
      </c>
      <c r="P22" s="55">
        <v>283010</v>
      </c>
      <c r="Q22" s="55">
        <v>10134239</v>
      </c>
      <c r="R22" s="31" t="s">
        <v>175</v>
      </c>
      <c r="S22" s="55">
        <v>10134239</v>
      </c>
      <c r="T22" s="40">
        <v>880000</v>
      </c>
      <c r="U22" s="55">
        <v>1935000</v>
      </c>
      <c r="V22" s="64">
        <v>2949000</v>
      </c>
      <c r="W22" s="57">
        <v>2600000</v>
      </c>
      <c r="X22" s="57">
        <v>0</v>
      </c>
      <c r="Y22" s="65">
        <v>1770239</v>
      </c>
      <c r="Z22" s="32">
        <v>10134239</v>
      </c>
      <c r="AA22" s="55">
        <v>10134239</v>
      </c>
      <c r="AB22" s="55">
        <v>0</v>
      </c>
      <c r="AC22" s="55">
        <v>0</v>
      </c>
      <c r="AD22" s="67">
        <v>2815000</v>
      </c>
      <c r="AE22" s="55">
        <v>0</v>
      </c>
      <c r="AF22" s="55">
        <v>2600000</v>
      </c>
      <c r="AG22" s="55">
        <v>0</v>
      </c>
      <c r="AH22" s="55">
        <v>0</v>
      </c>
      <c r="AI22" s="55">
        <v>0</v>
      </c>
      <c r="AJ22" s="55">
        <v>0</v>
      </c>
      <c r="AK22" s="55">
        <v>347021</v>
      </c>
      <c r="AL22" s="55">
        <v>2949000</v>
      </c>
      <c r="AM22" s="55">
        <v>0</v>
      </c>
      <c r="AN22" s="55">
        <v>0</v>
      </c>
      <c r="AO22" s="16">
        <v>2949000</v>
      </c>
      <c r="AP22" s="65">
        <v>1770239</v>
      </c>
      <c r="AQ22" s="34">
        <v>10134239</v>
      </c>
      <c r="AR22" s="53">
        <v>10134239</v>
      </c>
      <c r="AS22" s="17" t="s">
        <v>177</v>
      </c>
      <c r="AT22" s="17" t="s">
        <v>177</v>
      </c>
    </row>
    <row r="23" spans="1:46" ht="15" x14ac:dyDescent="0.25">
      <c r="A23" s="31">
        <v>11198</v>
      </c>
      <c r="B23" s="378" t="s">
        <v>1702</v>
      </c>
      <c r="C23" s="31" t="s">
        <v>931</v>
      </c>
      <c r="D23" s="378" t="s">
        <v>1703</v>
      </c>
      <c r="E23" s="30" t="s">
        <v>138</v>
      </c>
      <c r="F23" s="378">
        <v>21702</v>
      </c>
      <c r="G23" s="378" t="s">
        <v>138</v>
      </c>
      <c r="H23" s="380">
        <v>60</v>
      </c>
      <c r="I23" s="380">
        <v>5</v>
      </c>
      <c r="J23" s="381">
        <v>46100</v>
      </c>
      <c r="K23" s="31" t="s">
        <v>169</v>
      </c>
      <c r="L23" s="56">
        <v>17790759</v>
      </c>
      <c r="M23" s="55">
        <v>7040179</v>
      </c>
      <c r="N23" s="40">
        <v>2036667</v>
      </c>
      <c r="O23" s="55">
        <v>3064524</v>
      </c>
      <c r="P23" s="55">
        <v>1080753</v>
      </c>
      <c r="Q23" s="55">
        <v>31012882</v>
      </c>
      <c r="R23" s="31" t="s">
        <v>1289</v>
      </c>
      <c r="S23" s="55">
        <v>31012882</v>
      </c>
      <c r="T23" s="40">
        <v>0</v>
      </c>
      <c r="U23" s="55">
        <v>11420000</v>
      </c>
      <c r="V23" s="64">
        <v>11892414</v>
      </c>
      <c r="W23" s="57">
        <v>3500000</v>
      </c>
      <c r="X23" s="57">
        <v>0</v>
      </c>
      <c r="Y23" s="65">
        <v>4200468</v>
      </c>
      <c r="Z23" s="32">
        <v>31012882</v>
      </c>
      <c r="AA23" s="55">
        <v>31012882</v>
      </c>
      <c r="AB23" s="55">
        <v>0</v>
      </c>
      <c r="AC23" s="55">
        <v>0</v>
      </c>
      <c r="AD23" s="67">
        <v>11420000</v>
      </c>
      <c r="AE23" s="55">
        <v>0</v>
      </c>
      <c r="AF23" s="55">
        <v>3000000</v>
      </c>
      <c r="AG23" s="55">
        <v>500000</v>
      </c>
      <c r="AH23" s="55">
        <v>0</v>
      </c>
      <c r="AI23" s="55">
        <v>0</v>
      </c>
      <c r="AJ23" s="55">
        <v>0</v>
      </c>
      <c r="AK23" s="55">
        <v>1309989</v>
      </c>
      <c r="AL23" s="55">
        <v>11892414</v>
      </c>
      <c r="AM23" s="55">
        <v>0</v>
      </c>
      <c r="AN23" s="55">
        <v>0</v>
      </c>
      <c r="AO23" s="16">
        <v>11892414</v>
      </c>
      <c r="AP23" s="65">
        <v>4200468</v>
      </c>
      <c r="AQ23" s="34">
        <v>31012882</v>
      </c>
      <c r="AR23" s="53">
        <v>31012882</v>
      </c>
      <c r="AS23" s="17" t="s">
        <v>177</v>
      </c>
      <c r="AT23" s="17" t="s">
        <v>177</v>
      </c>
    </row>
    <row r="24" spans="1:46" ht="15" x14ac:dyDescent="0.25">
      <c r="A24" s="31">
        <v>11160</v>
      </c>
      <c r="B24" s="31" t="s">
        <v>1704</v>
      </c>
      <c r="C24" s="31" t="s">
        <v>1647</v>
      </c>
      <c r="D24" s="378" t="s">
        <v>1705</v>
      </c>
      <c r="E24" s="30" t="s">
        <v>1681</v>
      </c>
      <c r="F24" s="378">
        <v>21286</v>
      </c>
      <c r="G24" s="378" t="s">
        <v>104</v>
      </c>
      <c r="H24" s="380">
        <v>50</v>
      </c>
      <c r="I24" s="380">
        <v>10</v>
      </c>
      <c r="J24" s="381">
        <v>46112</v>
      </c>
      <c r="K24" s="31" t="s">
        <v>169</v>
      </c>
      <c r="L24" s="56">
        <v>15663286</v>
      </c>
      <c r="M24" s="55">
        <v>3818667</v>
      </c>
      <c r="N24" s="40">
        <v>1100000</v>
      </c>
      <c r="O24" s="55">
        <v>2250000</v>
      </c>
      <c r="P24" s="55">
        <v>478550</v>
      </c>
      <c r="Q24" s="55">
        <v>23310503</v>
      </c>
      <c r="R24" s="31" t="s">
        <v>1289</v>
      </c>
      <c r="S24" s="55">
        <v>23310503</v>
      </c>
      <c r="T24" s="40">
        <v>0</v>
      </c>
      <c r="U24" s="55">
        <v>0</v>
      </c>
      <c r="V24" s="64">
        <v>13798620</v>
      </c>
      <c r="W24" s="57">
        <v>2500000</v>
      </c>
      <c r="X24" s="57">
        <v>0</v>
      </c>
      <c r="Y24" s="65">
        <v>7011883</v>
      </c>
      <c r="Z24" s="32">
        <v>23310503</v>
      </c>
      <c r="AA24" s="55">
        <v>23310503</v>
      </c>
      <c r="AB24" s="55">
        <v>0</v>
      </c>
      <c r="AC24" s="55">
        <v>0</v>
      </c>
      <c r="AD24" s="67">
        <v>0</v>
      </c>
      <c r="AE24" s="55">
        <v>2500000</v>
      </c>
      <c r="AF24" s="55">
        <v>0</v>
      </c>
      <c r="AG24" s="55">
        <v>0</v>
      </c>
      <c r="AH24" s="55">
        <v>0</v>
      </c>
      <c r="AI24" s="55">
        <v>0</v>
      </c>
      <c r="AJ24" s="55">
        <v>0</v>
      </c>
      <c r="AK24" s="55">
        <v>0</v>
      </c>
      <c r="AL24" s="55">
        <v>0</v>
      </c>
      <c r="AM24" s="55">
        <v>1500000</v>
      </c>
      <c r="AN24" s="55">
        <v>13798620</v>
      </c>
      <c r="AO24" s="16">
        <v>13798620</v>
      </c>
      <c r="AP24" s="65">
        <v>7011883</v>
      </c>
      <c r="AQ24" s="34">
        <v>23310503</v>
      </c>
      <c r="AR24" s="53">
        <v>23310503</v>
      </c>
      <c r="AS24" s="17" t="s">
        <v>177</v>
      </c>
      <c r="AT24" s="17" t="s">
        <v>177</v>
      </c>
    </row>
    <row r="25" spans="1:46" ht="15" x14ac:dyDescent="0.25">
      <c r="A25" s="31">
        <v>11138</v>
      </c>
      <c r="B25" s="31" t="s">
        <v>1706</v>
      </c>
      <c r="C25" s="31" t="s">
        <v>1371</v>
      </c>
      <c r="D25" s="378" t="s">
        <v>1707</v>
      </c>
      <c r="E25" s="30" t="s">
        <v>144</v>
      </c>
      <c r="F25" s="378">
        <v>20910</v>
      </c>
      <c r="G25" s="378" t="s">
        <v>162</v>
      </c>
      <c r="H25" s="380">
        <v>236</v>
      </c>
      <c r="I25" s="380">
        <v>17</v>
      </c>
      <c r="J25" s="381">
        <v>46114</v>
      </c>
      <c r="K25" s="31" t="s">
        <v>169</v>
      </c>
      <c r="L25" s="54">
        <v>58846869</v>
      </c>
      <c r="M25" s="55">
        <v>18032883</v>
      </c>
      <c r="N25" s="40">
        <v>12939422</v>
      </c>
      <c r="O25" s="55">
        <v>8981771</v>
      </c>
      <c r="P25" s="55">
        <v>4942749</v>
      </c>
      <c r="Q25" s="55">
        <v>103743694</v>
      </c>
      <c r="R25" s="31" t="s">
        <v>175</v>
      </c>
      <c r="S25" s="55">
        <v>103743694</v>
      </c>
      <c r="T25" s="40">
        <v>0</v>
      </c>
      <c r="U25" s="55">
        <v>0</v>
      </c>
      <c r="V25" s="64">
        <v>26300000</v>
      </c>
      <c r="W25" s="57">
        <v>3500000</v>
      </c>
      <c r="X25" s="57">
        <v>0</v>
      </c>
      <c r="Y25" s="65">
        <v>73943694</v>
      </c>
      <c r="Z25" s="32">
        <v>103743694</v>
      </c>
      <c r="AA25" s="55">
        <v>103743694</v>
      </c>
      <c r="AB25" s="55">
        <v>0</v>
      </c>
      <c r="AC25" s="55">
        <v>0</v>
      </c>
      <c r="AD25" s="67">
        <v>0</v>
      </c>
      <c r="AE25" s="55">
        <v>0</v>
      </c>
      <c r="AF25" s="55">
        <v>3500000</v>
      </c>
      <c r="AG25" s="55">
        <v>0</v>
      </c>
      <c r="AH25" s="55">
        <v>0</v>
      </c>
      <c r="AI25" s="55">
        <v>0</v>
      </c>
      <c r="AJ25" s="55">
        <v>0</v>
      </c>
      <c r="AK25" s="55">
        <v>3112480</v>
      </c>
      <c r="AL25" s="55">
        <v>26300000</v>
      </c>
      <c r="AM25" s="55">
        <v>0</v>
      </c>
      <c r="AN25" s="55">
        <v>0</v>
      </c>
      <c r="AO25" s="16">
        <v>26300000</v>
      </c>
      <c r="AP25" s="65">
        <v>73943694</v>
      </c>
      <c r="AQ25" s="34">
        <v>103743694</v>
      </c>
      <c r="AR25" s="53">
        <v>103743694</v>
      </c>
      <c r="AS25" s="17" t="s">
        <v>177</v>
      </c>
      <c r="AT25" s="17" t="s">
        <v>177</v>
      </c>
    </row>
    <row r="26" spans="1:46" ht="15" x14ac:dyDescent="0.25">
      <c r="A26" s="31">
        <v>11039</v>
      </c>
      <c r="B26" s="31" t="s">
        <v>1708</v>
      </c>
      <c r="C26" s="31" t="s">
        <v>1101</v>
      </c>
      <c r="D26" s="378" t="s">
        <v>1709</v>
      </c>
      <c r="E26" s="30" t="s">
        <v>212</v>
      </c>
      <c r="F26" s="378">
        <v>20743</v>
      </c>
      <c r="G26" s="378" t="s">
        <v>159</v>
      </c>
      <c r="H26" s="380">
        <v>293</v>
      </c>
      <c r="I26" s="380">
        <v>21</v>
      </c>
      <c r="J26" s="381">
        <v>46114</v>
      </c>
      <c r="K26" s="31" t="s">
        <v>169</v>
      </c>
      <c r="L26" s="56">
        <v>67906966</v>
      </c>
      <c r="M26" s="55">
        <v>18832360</v>
      </c>
      <c r="N26" s="40">
        <v>1052000</v>
      </c>
      <c r="O26" s="55">
        <v>8722530</v>
      </c>
      <c r="P26" s="55">
        <v>2211694</v>
      </c>
      <c r="Q26" s="55">
        <v>98725550</v>
      </c>
      <c r="R26" s="31" t="s">
        <v>175</v>
      </c>
      <c r="S26" s="55">
        <v>98725550</v>
      </c>
      <c r="T26" s="40">
        <v>0</v>
      </c>
      <c r="U26" s="55">
        <v>47700000</v>
      </c>
      <c r="V26" s="64">
        <v>33297570</v>
      </c>
      <c r="W26" s="57">
        <v>3500000</v>
      </c>
      <c r="X26" s="57">
        <v>0</v>
      </c>
      <c r="Y26" s="65">
        <v>14227980</v>
      </c>
      <c r="Z26" s="32">
        <v>98725550</v>
      </c>
      <c r="AA26" s="55">
        <v>98725550</v>
      </c>
      <c r="AB26" s="55">
        <v>0</v>
      </c>
      <c r="AC26" s="55">
        <v>0</v>
      </c>
      <c r="AD26" s="67">
        <v>47700000</v>
      </c>
      <c r="AE26" s="55"/>
      <c r="AF26" s="55">
        <v>3500000</v>
      </c>
      <c r="AG26" s="55">
        <v>0</v>
      </c>
      <c r="AH26" s="55">
        <v>0</v>
      </c>
      <c r="AI26" s="55">
        <v>0</v>
      </c>
      <c r="AJ26" s="55">
        <v>0</v>
      </c>
      <c r="AK26" s="55">
        <v>3505358</v>
      </c>
      <c r="AL26" s="55">
        <v>33297570</v>
      </c>
      <c r="AM26" s="55">
        <v>0</v>
      </c>
      <c r="AN26" s="55">
        <v>0</v>
      </c>
      <c r="AO26" s="16">
        <v>33297570</v>
      </c>
      <c r="AP26" s="65">
        <v>14227980</v>
      </c>
      <c r="AQ26" s="34">
        <v>98725550</v>
      </c>
      <c r="AR26" s="53">
        <v>98725550</v>
      </c>
      <c r="AS26" s="17" t="s">
        <v>177</v>
      </c>
      <c r="AT26" s="17" t="s">
        <v>177</v>
      </c>
    </row>
    <row r="27" spans="1:46" ht="15" x14ac:dyDescent="0.25">
      <c r="A27" s="31">
        <v>11293</v>
      </c>
      <c r="B27" s="31" t="s">
        <v>1710</v>
      </c>
      <c r="C27" s="31" t="s">
        <v>1658</v>
      </c>
      <c r="D27" s="378" t="s">
        <v>1711</v>
      </c>
      <c r="E27" s="30" t="s">
        <v>337</v>
      </c>
      <c r="F27" s="378">
        <v>20785</v>
      </c>
      <c r="G27" s="378" t="s">
        <v>159</v>
      </c>
      <c r="H27" s="380">
        <v>102</v>
      </c>
      <c r="I27" s="380">
        <v>9</v>
      </c>
      <c r="J27" s="381">
        <v>46135</v>
      </c>
      <c r="K27" s="31" t="s">
        <v>169</v>
      </c>
      <c r="L27" s="56">
        <v>23531388</v>
      </c>
      <c r="M27" s="55">
        <v>13613181.390000001</v>
      </c>
      <c r="N27" s="40">
        <v>203962</v>
      </c>
      <c r="O27" s="55">
        <v>4041535</v>
      </c>
      <c r="P27" s="55">
        <v>982804</v>
      </c>
      <c r="Q27" s="55">
        <v>42372870.390000001</v>
      </c>
      <c r="R27" s="31" t="s">
        <v>1289</v>
      </c>
      <c r="S27" s="55">
        <v>42372870.390000001</v>
      </c>
      <c r="T27" s="40">
        <v>0</v>
      </c>
      <c r="U27" s="55">
        <v>16720000</v>
      </c>
      <c r="V27" s="64">
        <v>15337314</v>
      </c>
      <c r="W27" s="57">
        <v>3500000</v>
      </c>
      <c r="X27" s="57">
        <v>0</v>
      </c>
      <c r="Y27" s="65">
        <v>6815556.3900000006</v>
      </c>
      <c r="Z27" s="32">
        <v>42372870.390000001</v>
      </c>
      <c r="AA27" s="55">
        <v>42372870.390000001</v>
      </c>
      <c r="AB27" s="55">
        <v>0</v>
      </c>
      <c r="AC27" s="55">
        <v>0</v>
      </c>
      <c r="AD27" s="67">
        <v>16720000</v>
      </c>
      <c r="AE27" s="55">
        <v>0</v>
      </c>
      <c r="AF27" s="55">
        <v>3500000</v>
      </c>
      <c r="AG27" s="55">
        <v>0</v>
      </c>
      <c r="AH27" s="55">
        <v>0</v>
      </c>
      <c r="AI27" s="55">
        <v>0</v>
      </c>
      <c r="AJ27" s="55">
        <v>0</v>
      </c>
      <c r="AK27" s="55">
        <v>1783409</v>
      </c>
      <c r="AL27" s="55">
        <v>15337314</v>
      </c>
      <c r="AM27" s="55">
        <v>0</v>
      </c>
      <c r="AN27" s="55">
        <v>0</v>
      </c>
      <c r="AO27" s="16">
        <v>15337314</v>
      </c>
      <c r="AP27" s="65">
        <v>6815556.3900000006</v>
      </c>
      <c r="AQ27" s="34">
        <v>42372870.390000001</v>
      </c>
      <c r="AR27" s="53">
        <v>42372870.390000001</v>
      </c>
      <c r="AS27" s="17" t="s">
        <v>177</v>
      </c>
      <c r="AT27" s="17" t="s">
        <v>177</v>
      </c>
    </row>
    <row r="28" spans="1:46" ht="15" x14ac:dyDescent="0.25">
      <c r="A28" s="31">
        <v>11209</v>
      </c>
      <c r="B28" s="31" t="s">
        <v>1712</v>
      </c>
      <c r="C28" s="31" t="s">
        <v>414</v>
      </c>
      <c r="D28" s="378" t="s">
        <v>1713</v>
      </c>
      <c r="E28" s="30" t="s">
        <v>120</v>
      </c>
      <c r="F28" s="378">
        <v>21801</v>
      </c>
      <c r="G28" s="378" t="s">
        <v>161</v>
      </c>
      <c r="H28" s="380">
        <v>68</v>
      </c>
      <c r="I28" s="380">
        <v>6</v>
      </c>
      <c r="J28" s="381">
        <v>46170</v>
      </c>
      <c r="K28" s="31" t="s">
        <v>1107</v>
      </c>
      <c r="L28" s="56">
        <v>9704102</v>
      </c>
      <c r="M28" s="55">
        <v>4352403</v>
      </c>
      <c r="N28" s="40">
        <v>5800000</v>
      </c>
      <c r="O28" s="55">
        <v>2300837</v>
      </c>
      <c r="P28" s="55">
        <v>725470</v>
      </c>
      <c r="Q28" s="55">
        <v>22882812</v>
      </c>
      <c r="R28" s="31" t="s">
        <v>1289</v>
      </c>
      <c r="S28" s="55">
        <v>22882812</v>
      </c>
      <c r="T28" s="40">
        <v>0</v>
      </c>
      <c r="U28" s="55">
        <v>7295000</v>
      </c>
      <c r="V28" s="64">
        <v>7505257</v>
      </c>
      <c r="W28" s="57">
        <v>3400000</v>
      </c>
      <c r="X28" s="57">
        <v>1665288</v>
      </c>
      <c r="Y28" s="65">
        <v>3017267</v>
      </c>
      <c r="Z28" s="32">
        <v>22882812</v>
      </c>
      <c r="AA28" s="55">
        <v>22882812</v>
      </c>
      <c r="AB28" s="55">
        <v>1665288</v>
      </c>
      <c r="AC28" s="55">
        <v>0</v>
      </c>
      <c r="AD28" s="67">
        <v>7295000</v>
      </c>
      <c r="AE28" s="55">
        <v>0</v>
      </c>
      <c r="AF28" s="55">
        <v>3400000</v>
      </c>
      <c r="AG28" s="55">
        <v>0</v>
      </c>
      <c r="AH28" s="55">
        <v>0</v>
      </c>
      <c r="AI28" s="55">
        <v>0</v>
      </c>
      <c r="AJ28" s="55">
        <v>0</v>
      </c>
      <c r="AK28" s="55">
        <v>882971</v>
      </c>
      <c r="AL28" s="55">
        <v>7505257</v>
      </c>
      <c r="AM28" s="55">
        <v>0</v>
      </c>
      <c r="AN28" s="55">
        <v>0</v>
      </c>
      <c r="AO28" s="16">
        <v>7505257</v>
      </c>
      <c r="AP28" s="65">
        <v>3017267</v>
      </c>
      <c r="AQ28" s="34">
        <v>22882812</v>
      </c>
      <c r="AR28" s="53">
        <v>22882812</v>
      </c>
      <c r="AS28" s="17" t="s">
        <v>177</v>
      </c>
      <c r="AT28" s="17" t="s">
        <v>177</v>
      </c>
    </row>
    <row r="29" spans="1:46" ht="15" x14ac:dyDescent="0.25">
      <c r="A29" s="31">
        <v>11300</v>
      </c>
      <c r="B29" s="31" t="s">
        <v>1714</v>
      </c>
      <c r="C29" s="31" t="s">
        <v>1647</v>
      </c>
      <c r="D29" s="378" t="s">
        <v>1715</v>
      </c>
      <c r="E29" s="30" t="s">
        <v>1681</v>
      </c>
      <c r="F29" s="378">
        <v>21286</v>
      </c>
      <c r="G29" s="378" t="s">
        <v>104</v>
      </c>
      <c r="H29" s="380">
        <v>72</v>
      </c>
      <c r="I29" s="380">
        <v>6</v>
      </c>
      <c r="J29" s="381">
        <v>46170</v>
      </c>
      <c r="K29" s="31" t="s">
        <v>169</v>
      </c>
      <c r="L29" s="56">
        <v>18433958</v>
      </c>
      <c r="M29" s="55">
        <v>4434901</v>
      </c>
      <c r="N29" s="40">
        <v>1145000</v>
      </c>
      <c r="O29" s="55">
        <v>2750000</v>
      </c>
      <c r="P29" s="55">
        <v>699288</v>
      </c>
      <c r="Q29" s="55">
        <v>27463147</v>
      </c>
      <c r="R29" s="31" t="s">
        <v>1289</v>
      </c>
      <c r="S29" s="55">
        <v>27463147</v>
      </c>
      <c r="T29" s="40">
        <v>0</v>
      </c>
      <c r="U29" s="55">
        <v>8590000</v>
      </c>
      <c r="V29" s="64">
        <v>8523142</v>
      </c>
      <c r="W29" s="57">
        <v>3500000</v>
      </c>
      <c r="X29" s="57">
        <v>0</v>
      </c>
      <c r="Y29" s="65">
        <v>6850005</v>
      </c>
      <c r="Z29" s="32">
        <v>27463147</v>
      </c>
      <c r="AA29" s="55">
        <v>27463147</v>
      </c>
      <c r="AB29" s="55">
        <v>0</v>
      </c>
      <c r="AC29" s="55">
        <v>0</v>
      </c>
      <c r="AD29" s="67">
        <v>8590000</v>
      </c>
      <c r="AE29" s="55">
        <v>0</v>
      </c>
      <c r="AF29" s="55">
        <v>3500000</v>
      </c>
      <c r="AG29" s="55">
        <v>0</v>
      </c>
      <c r="AH29" s="55">
        <v>0</v>
      </c>
      <c r="AI29" s="55">
        <v>0</v>
      </c>
      <c r="AJ29" s="55">
        <v>0</v>
      </c>
      <c r="AK29" s="55">
        <v>947110</v>
      </c>
      <c r="AL29" s="55">
        <v>8523142</v>
      </c>
      <c r="AM29" s="55">
        <v>0</v>
      </c>
      <c r="AN29" s="55">
        <v>0</v>
      </c>
      <c r="AO29" s="16">
        <v>8523142</v>
      </c>
      <c r="AP29" s="65">
        <v>6850005</v>
      </c>
      <c r="AQ29" s="34">
        <v>27463147</v>
      </c>
      <c r="AR29" s="53">
        <v>27463147</v>
      </c>
      <c r="AS29" s="17" t="s">
        <v>177</v>
      </c>
      <c r="AT29" s="17" t="s">
        <v>177</v>
      </c>
    </row>
    <row r="30" spans="1:46" ht="15" x14ac:dyDescent="0.25">
      <c r="A30" s="46" t="s">
        <v>1732</v>
      </c>
      <c r="B30" s="46"/>
      <c r="C30" s="46"/>
      <c r="D30" s="46"/>
      <c r="E30" s="321"/>
      <c r="F30" s="46"/>
      <c r="G30" s="46"/>
      <c r="H30" s="384">
        <f>SUBTOTAL(109,FY26_Table[Units])</f>
        <v>3025</v>
      </c>
      <c r="I30" s="384">
        <f>SUBTOTAL(109,FY26_Table[DisUnits])</f>
        <v>272</v>
      </c>
      <c r="J30" s="384"/>
      <c r="K30" s="46"/>
      <c r="L30" s="60">
        <f>SUBTOTAL(109,FY26_Table[Construction Cost])</f>
        <v>683170887</v>
      </c>
      <c r="M30" s="60">
        <f>SUBTOTAL(109,FY26_Table[SoftCost])</f>
        <v>244343397.38999999</v>
      </c>
      <c r="N30" s="60">
        <f>SUBTOTAL(109,FY26_Table[AcquisitionCost])</f>
        <v>208603245</v>
      </c>
      <c r="O30" s="60">
        <f>SUBTOTAL(109,FY26_Table[DeveloperFees])</f>
        <v>108571985</v>
      </c>
      <c r="P30" s="60">
        <f>SUBTOTAL(109,FY26_Table[Reserves])</f>
        <v>38731941</v>
      </c>
      <c r="Q30" s="60">
        <f>SUBTOTAL(109,FY26_Table[Total Development/Production Costs])</f>
        <v>1283421455.3900001</v>
      </c>
      <c r="R30" s="60"/>
      <c r="S30" s="60">
        <f>SUBTOTAL(109,FY26_Table[UsesTotal])</f>
        <v>1283421455.3900001</v>
      </c>
      <c r="T30" s="60">
        <f>SUBTOTAL(109,FY26_Table[Short Term Bond Amount])</f>
        <v>132870000</v>
      </c>
      <c r="U30" s="60">
        <f>SUBTOTAL(109,FY26_Table[Long Term Bond Funds])</f>
        <v>340201000</v>
      </c>
      <c r="V30" s="60">
        <f>SUBTOTAL(109,FY26_Table[Tax Credits])</f>
        <v>440747376</v>
      </c>
      <c r="W30" s="60">
        <f>SUBTOTAL(109,FY26_Table[State Funds])</f>
        <v>78191061</v>
      </c>
      <c r="X30" s="60">
        <f>SUBTOTAL(109,FY26_Table[Federal Funds])</f>
        <v>3321209</v>
      </c>
      <c r="Y30" s="60">
        <f>SUBTOTAL(109,FY26_Table[Leveraged Funds])</f>
        <v>288090809.38999999</v>
      </c>
      <c r="Z30" s="60">
        <f>SUBTOTAL(109,FY26_Table[TOTAL])</f>
        <v>1283421455.3900001</v>
      </c>
      <c r="AA30" s="60">
        <f>SUBTOTAL(109,FY26_Table[TotalCost AllFunds])</f>
        <v>1283421455.3900001</v>
      </c>
      <c r="AB30" s="60">
        <f>SUBTOTAL(109,FY26_Table[Fed HOME])</f>
        <v>3321209</v>
      </c>
      <c r="AC30" s="60">
        <f>SUBTOTAL(109,FY26_Table[Fed NHTF])</f>
        <v>0</v>
      </c>
      <c r="AD30" s="60">
        <f>SUBTOTAL(109,FY26_Table[Bond Funds])</f>
        <v>473071000</v>
      </c>
      <c r="AE30" s="60">
        <f>SUBTOTAL(109,FY26_Table[Rental Hsg Loan Program (RHP)])</f>
        <v>13850000</v>
      </c>
      <c r="AF30" s="60">
        <f>SUBTOTAL(109,FY26_Table[RHW])</f>
        <v>51881343</v>
      </c>
      <c r="AG30" s="60">
        <f>SUBTOTAL(109,FY26_Table[PRHP])</f>
        <v>12459718</v>
      </c>
      <c r="AH30" s="60">
        <f>SUBTOTAL(109,FY26_Table[Weinberg])</f>
        <v>0</v>
      </c>
      <c r="AI30" s="60">
        <f>SUBTOTAL(109,FY26_Table[THG])</f>
        <v>0</v>
      </c>
      <c r="AJ30" s="60">
        <f>SUBTOTAL(109,FY26_Table[FAF])</f>
        <v>0</v>
      </c>
      <c r="AK30" s="60">
        <f>SUBTOTAL(109,FY26_Table[4%Tax Credit-LIHTC-NC])</f>
        <v>41286522</v>
      </c>
      <c r="AL30" s="60">
        <f>SUBTOTAL(109,FY26_Table[4%Tax Credit Equity (RU) LIHTC-NC])</f>
        <v>361649890</v>
      </c>
      <c r="AM30" s="60">
        <f>SUBTOTAL(109,FY26_Table[9%TaxCredit-LIHTC-C])</f>
        <v>9055000</v>
      </c>
      <c r="AN30" s="60">
        <f>SUBTOTAL(109,FY26_Table[9%TaxCredit Equity (RU) LIHTC-C])</f>
        <v>79097486</v>
      </c>
      <c r="AO30" s="60">
        <f>SUBTOTAL(109,FY26_Table[TaxCredit RU_Per$])</f>
        <v>440747376</v>
      </c>
      <c r="AP30" s="60">
        <f>SUBTOTAL(109,FY26_Table[Leveraged Capital])</f>
        <v>288090809.38999999</v>
      </c>
      <c r="AQ30" s="60">
        <f>SUBTOTAL(109,FY26_Table[TOTAL2])</f>
        <v>1283421455.3900001</v>
      </c>
      <c r="AR30" s="60">
        <f>SUBTOTAL(109,FY26_Table[Total ProjectCost])</f>
        <v>1283421455.3900001</v>
      </c>
      <c r="AS30" s="51"/>
      <c r="AT30" s="51"/>
    </row>
    <row r="31" spans="1:46" x14ac:dyDescent="0.2">
      <c r="A31" s="399" t="s">
        <v>1718</v>
      </c>
    </row>
    <row r="32" spans="1:46" ht="15" x14ac:dyDescent="0.25">
      <c r="A32" s="42"/>
      <c r="B32" s="42"/>
      <c r="C32" s="42"/>
      <c r="D32" s="401"/>
      <c r="E32" s="323"/>
      <c r="F32" s="401"/>
      <c r="G32" s="401"/>
      <c r="H32" s="409"/>
      <c r="I32" s="409"/>
      <c r="J32" s="410"/>
      <c r="K32" s="42"/>
      <c r="L32" s="326"/>
      <c r="M32" s="327"/>
      <c r="N32" s="328"/>
      <c r="O32" s="327"/>
      <c r="P32" s="327"/>
      <c r="Q32" s="327"/>
      <c r="R32" s="42"/>
      <c r="S32" s="327"/>
      <c r="T32" s="328"/>
      <c r="U32" s="327"/>
      <c r="V32" s="69"/>
      <c r="W32" s="60"/>
      <c r="X32" s="60"/>
      <c r="Y32" s="329"/>
      <c r="Z32" s="330"/>
      <c r="AA32" s="327"/>
      <c r="AB32" s="327"/>
      <c r="AC32" s="327"/>
      <c r="AD32" s="331"/>
      <c r="AE32" s="327"/>
      <c r="AF32" s="327"/>
      <c r="AG32" s="327"/>
      <c r="AH32" s="327"/>
      <c r="AI32" s="327"/>
      <c r="AJ32" s="327"/>
      <c r="AK32" s="327"/>
      <c r="AL32" s="327"/>
      <c r="AM32" s="327"/>
      <c r="AN32" s="327"/>
      <c r="AO32" s="332"/>
      <c r="AP32" s="329"/>
      <c r="AQ32" s="49"/>
      <c r="AR32" s="333"/>
      <c r="AS32" s="334"/>
      <c r="AT32" s="334"/>
    </row>
  </sheetData>
  <pageMargins left="0.7" right="0.7" top="0.75" bottom="0.75" header="0.3" footer="0.3"/>
  <pageSetup orientation="portrait" r:id="rId1"/>
  <legacyDrawing r:id="rId2"/>
  <tableParts count="1">
    <tablePart r:id="rId3"/>
  </tableParts>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296E4AF-8A3D-4CE0-9798-D3AFC6899964}">
  <sheetPr codeName="Sheet10"/>
  <dimension ref="A1:BB44"/>
  <sheetViews>
    <sheetView zoomScaleNormal="100" workbookViewId="0">
      <selection activeCell="C1" sqref="C1"/>
    </sheetView>
  </sheetViews>
  <sheetFormatPr defaultColWidth="9.28515625" defaultRowHeight="15" x14ac:dyDescent="0.25"/>
  <cols>
    <col min="1" max="1" width="11.85546875" style="297" customWidth="1"/>
    <col min="2" max="2" width="14.28515625" style="298" customWidth="1"/>
    <col min="3" max="3" width="38.42578125" style="297" customWidth="1"/>
    <col min="4" max="4" width="36.28515625" style="297" customWidth="1"/>
    <col min="5" max="5" width="12.7109375" style="297" customWidth="1"/>
    <col min="6" max="6" width="11.85546875" style="297" customWidth="1"/>
    <col min="7" max="7" width="15.42578125" style="297" customWidth="1"/>
    <col min="8" max="8" width="8" style="297" customWidth="1"/>
    <col min="9" max="9" width="9.7109375" style="297" customWidth="1"/>
    <col min="10" max="10" width="13.28515625" style="299" customWidth="1"/>
    <col min="11" max="11" width="16.42578125" style="297" customWidth="1"/>
    <col min="12" max="12" width="16.7109375" style="297" customWidth="1"/>
    <col min="13" max="13" width="18.28515625" style="297" customWidth="1"/>
    <col min="14" max="14" width="15.42578125" style="300" customWidth="1"/>
    <col min="15" max="15" width="15.140625" style="300" customWidth="1"/>
    <col min="16" max="16" width="15.7109375" style="300" bestFit="1" customWidth="1"/>
    <col min="17" max="17" width="5.42578125" style="301" hidden="1" customWidth="1"/>
    <col min="18" max="18" width="15.28515625" style="302" customWidth="1"/>
    <col min="19" max="19" width="16.28515625" style="297" customWidth="1"/>
    <col min="20" max="20" width="17.28515625" style="297" bestFit="1" customWidth="1"/>
    <col min="21" max="21" width="12.7109375" style="301" hidden="1" customWidth="1"/>
    <col min="22" max="22" width="12" style="301" hidden="1" customWidth="1"/>
    <col min="23" max="23" width="17.7109375" style="301" hidden="1" customWidth="1"/>
    <col min="24" max="24" width="24.42578125" style="300" customWidth="1"/>
    <col min="25" max="25" width="22.140625" style="297" customWidth="1"/>
    <col min="26" max="26" width="17" style="297" customWidth="1"/>
    <col min="27" max="27" width="12.7109375" style="297" customWidth="1"/>
    <col min="28" max="28" width="14.42578125" style="297" customWidth="1"/>
    <col min="29" max="29" width="17" style="297" customWidth="1"/>
    <col min="30" max="30" width="15.7109375" style="301" hidden="1" customWidth="1"/>
    <col min="31" max="31" width="5.7109375" style="301" hidden="1" customWidth="1"/>
    <col min="32" max="32" width="11.5703125" style="301" hidden="1" customWidth="1"/>
    <col min="33" max="33" width="17.7109375" style="301" hidden="1" customWidth="1"/>
    <col min="34" max="34" width="18.7109375" style="302" customWidth="1"/>
    <col min="35" max="35" width="14.140625" style="297" bestFit="1" customWidth="1"/>
    <col min="36" max="36" width="13.42578125" style="297" customWidth="1"/>
    <col min="37" max="37" width="29.140625" style="297" customWidth="1"/>
    <col min="38" max="38" width="16.28515625" style="297" customWidth="1"/>
    <col min="39" max="39" width="11.5703125" style="297" customWidth="1"/>
    <col min="40" max="40" width="13.5703125" style="297" customWidth="1"/>
    <col min="41" max="41" width="13.7109375" style="297" customWidth="1"/>
    <col min="42" max="42" width="23.7109375" style="297" customWidth="1"/>
    <col min="43" max="43" width="13.28515625" style="297" customWidth="1"/>
    <col min="44" max="44" width="23.28515625" style="297" customWidth="1"/>
    <col min="45" max="45" width="25.42578125" style="297" customWidth="1"/>
    <col min="46" max="46" width="17.7109375" style="297" customWidth="1"/>
    <col min="47" max="48" width="16.7109375" style="301" hidden="1" customWidth="1"/>
    <col min="49" max="49" width="6.28515625" style="301" hidden="1" customWidth="1"/>
    <col min="50" max="50" width="13.28515625" style="301" hidden="1" customWidth="1"/>
    <col min="51" max="51" width="17.7109375" style="301" hidden="1" customWidth="1"/>
    <col min="52" max="52" width="17.28515625" style="302" bestFit="1" customWidth="1"/>
    <col min="53" max="53" width="22" style="297" customWidth="1"/>
    <col min="54" max="54" width="11.5703125" style="301" hidden="1" customWidth="1"/>
    <col min="55" max="16384" width="9.28515625" style="297"/>
  </cols>
  <sheetData>
    <row r="1" spans="1:54" s="287" customFormat="1" ht="60" x14ac:dyDescent="0.25">
      <c r="A1" s="416" t="s">
        <v>488</v>
      </c>
      <c r="B1" s="416" t="s">
        <v>361</v>
      </c>
      <c r="C1" s="416" t="s">
        <v>362</v>
      </c>
      <c r="D1" s="417" t="s">
        <v>19</v>
      </c>
      <c r="E1" s="417" t="s">
        <v>21</v>
      </c>
      <c r="F1" s="417" t="s">
        <v>22</v>
      </c>
      <c r="G1" s="417" t="s">
        <v>23</v>
      </c>
      <c r="H1" s="417" t="s">
        <v>24</v>
      </c>
      <c r="I1" s="417" t="s">
        <v>28</v>
      </c>
      <c r="J1" s="418" t="s">
        <v>31</v>
      </c>
      <c r="K1" s="419" t="s">
        <v>721</v>
      </c>
      <c r="L1" s="420" t="s">
        <v>37</v>
      </c>
      <c r="M1" s="420" t="s">
        <v>40</v>
      </c>
      <c r="N1" s="421" t="s">
        <v>43</v>
      </c>
      <c r="O1" s="421" t="s">
        <v>45</v>
      </c>
      <c r="P1" s="421" t="s">
        <v>47</v>
      </c>
      <c r="Q1" s="422" t="s">
        <v>915</v>
      </c>
      <c r="R1" s="423" t="s">
        <v>847</v>
      </c>
      <c r="S1" s="419" t="s">
        <v>52</v>
      </c>
      <c r="T1" s="421" t="s">
        <v>55</v>
      </c>
      <c r="U1" s="424" t="s">
        <v>1721</v>
      </c>
      <c r="V1" s="424" t="s">
        <v>918</v>
      </c>
      <c r="W1" s="422" t="s">
        <v>919</v>
      </c>
      <c r="X1" s="425" t="s">
        <v>844</v>
      </c>
      <c r="Y1" s="426" t="s">
        <v>914</v>
      </c>
      <c r="Z1" s="426" t="s">
        <v>759</v>
      </c>
      <c r="AA1" s="426" t="s">
        <v>63</v>
      </c>
      <c r="AB1" s="426" t="s">
        <v>66</v>
      </c>
      <c r="AC1" s="426" t="s">
        <v>722</v>
      </c>
      <c r="AD1" s="424" t="s">
        <v>1722</v>
      </c>
      <c r="AE1" s="422" t="s">
        <v>1723</v>
      </c>
      <c r="AF1" s="424" t="s">
        <v>916</v>
      </c>
      <c r="AG1" s="422" t="s">
        <v>917</v>
      </c>
      <c r="AH1" s="423" t="s">
        <v>1724</v>
      </c>
      <c r="AI1" s="426" t="s">
        <v>73</v>
      </c>
      <c r="AJ1" s="421" t="s">
        <v>58</v>
      </c>
      <c r="AK1" s="426" t="s">
        <v>732</v>
      </c>
      <c r="AL1" s="426" t="s">
        <v>76</v>
      </c>
      <c r="AM1" s="426" t="s">
        <v>78</v>
      </c>
      <c r="AN1" s="426" t="s">
        <v>80</v>
      </c>
      <c r="AO1" s="426" t="s">
        <v>724</v>
      </c>
      <c r="AP1" s="426" t="s">
        <v>723</v>
      </c>
      <c r="AQ1" s="426" t="s">
        <v>84</v>
      </c>
      <c r="AR1" s="426" t="s">
        <v>367</v>
      </c>
      <c r="AS1" s="426" t="s">
        <v>725</v>
      </c>
      <c r="AT1" s="426" t="s">
        <v>91</v>
      </c>
      <c r="AU1" s="424" t="s">
        <v>1725</v>
      </c>
      <c r="AV1" s="424" t="s">
        <v>1726</v>
      </c>
      <c r="AW1" s="422" t="s">
        <v>1727</v>
      </c>
      <c r="AX1" s="424" t="s">
        <v>1728</v>
      </c>
      <c r="AY1" s="422" t="s">
        <v>438</v>
      </c>
      <c r="AZ1" s="423" t="s">
        <v>1729</v>
      </c>
      <c r="BA1" s="417" t="s">
        <v>369</v>
      </c>
      <c r="BB1" s="422" t="s">
        <v>1730</v>
      </c>
    </row>
    <row r="2" spans="1:54" ht="60" x14ac:dyDescent="0.25">
      <c r="A2" s="293">
        <v>10035</v>
      </c>
      <c r="B2" s="427" t="s">
        <v>769</v>
      </c>
      <c r="C2" s="31" t="s">
        <v>771</v>
      </c>
      <c r="D2" s="31" t="s">
        <v>772</v>
      </c>
      <c r="E2" s="31" t="s">
        <v>104</v>
      </c>
      <c r="F2" s="31">
        <v>21218</v>
      </c>
      <c r="G2" s="31" t="s">
        <v>156</v>
      </c>
      <c r="H2" s="31">
        <v>22</v>
      </c>
      <c r="I2" s="31">
        <v>6</v>
      </c>
      <c r="J2" s="86">
        <v>42726</v>
      </c>
      <c r="K2" s="31" t="s">
        <v>171</v>
      </c>
      <c r="L2" s="428">
        <v>595000</v>
      </c>
      <c r="M2" s="428">
        <v>4048400</v>
      </c>
      <c r="N2" s="55">
        <v>702135</v>
      </c>
      <c r="O2" s="55">
        <v>594600</v>
      </c>
      <c r="P2" s="55">
        <v>0</v>
      </c>
      <c r="Q2" s="429" t="b">
        <v>1</v>
      </c>
      <c r="R2" s="430">
        <v>5940135</v>
      </c>
      <c r="S2" s="293" t="s">
        <v>176</v>
      </c>
      <c r="T2" s="55">
        <v>5940135</v>
      </c>
      <c r="U2" s="429">
        <v>0</v>
      </c>
      <c r="V2" s="431">
        <v>0</v>
      </c>
      <c r="W2" s="429" t="s">
        <v>773</v>
      </c>
      <c r="X2" s="432"/>
      <c r="Y2" s="55">
        <v>0</v>
      </c>
      <c r="Z2" s="55">
        <v>0</v>
      </c>
      <c r="AA2" s="55">
        <v>999545</v>
      </c>
      <c r="AB2" s="55">
        <v>0</v>
      </c>
      <c r="AC2" s="55">
        <v>4940590</v>
      </c>
      <c r="AD2" s="429">
        <v>5940135</v>
      </c>
      <c r="AE2" s="429" t="b">
        <v>1</v>
      </c>
      <c r="AF2" s="429">
        <v>0</v>
      </c>
      <c r="AG2" s="429" t="s">
        <v>773</v>
      </c>
      <c r="AH2" s="430">
        <v>5940135</v>
      </c>
      <c r="AI2" s="55">
        <v>0</v>
      </c>
      <c r="AJ2" s="55">
        <v>0</v>
      </c>
      <c r="AK2" s="55">
        <v>0</v>
      </c>
      <c r="AL2" s="55">
        <v>0</v>
      </c>
      <c r="AM2" s="55">
        <v>0</v>
      </c>
      <c r="AN2" s="55">
        <v>999545</v>
      </c>
      <c r="AO2" s="55">
        <v>0</v>
      </c>
      <c r="AP2" s="55">
        <v>0</v>
      </c>
      <c r="AQ2" s="55">
        <v>0</v>
      </c>
      <c r="AR2" s="55">
        <v>0</v>
      </c>
      <c r="AS2" s="55">
        <v>0</v>
      </c>
      <c r="AT2" s="55">
        <v>4940590</v>
      </c>
      <c r="AU2" s="429">
        <v>5940135</v>
      </c>
      <c r="AV2" s="429">
        <v>0</v>
      </c>
      <c r="AW2" s="174" t="b">
        <v>1</v>
      </c>
      <c r="AX2" s="174">
        <v>0</v>
      </c>
      <c r="AY2" s="429" t="s">
        <v>773</v>
      </c>
      <c r="AZ2" s="430">
        <v>5940135</v>
      </c>
      <c r="BA2" s="31" t="s">
        <v>177</v>
      </c>
      <c r="BB2" s="433">
        <v>0</v>
      </c>
    </row>
    <row r="3" spans="1:54" x14ac:dyDescent="0.25">
      <c r="A3" s="293">
        <v>10310</v>
      </c>
      <c r="B3" s="39" t="s">
        <v>808</v>
      </c>
      <c r="C3" s="31" t="s">
        <v>792</v>
      </c>
      <c r="D3" s="31" t="s">
        <v>791</v>
      </c>
      <c r="E3" s="31" t="s">
        <v>144</v>
      </c>
      <c r="F3" s="31">
        <v>20901</v>
      </c>
      <c r="G3" s="31" t="s">
        <v>162</v>
      </c>
      <c r="H3" s="434">
        <v>75</v>
      </c>
      <c r="I3" s="434">
        <v>8</v>
      </c>
      <c r="J3" s="86">
        <v>42838</v>
      </c>
      <c r="K3" s="31" t="s">
        <v>169</v>
      </c>
      <c r="L3" s="55">
        <v>1200000</v>
      </c>
      <c r="M3" s="435">
        <v>11490294</v>
      </c>
      <c r="N3" s="55">
        <v>3404606</v>
      </c>
      <c r="O3" s="435">
        <v>2035051</v>
      </c>
      <c r="P3" s="435">
        <v>2343685</v>
      </c>
      <c r="Q3" s="429" t="b">
        <v>1</v>
      </c>
      <c r="R3" s="430">
        <v>20473636</v>
      </c>
      <c r="S3" s="293" t="s">
        <v>175</v>
      </c>
      <c r="T3" s="55">
        <v>20473636</v>
      </c>
      <c r="U3" s="429">
        <v>0</v>
      </c>
      <c r="V3" s="431">
        <v>0</v>
      </c>
      <c r="W3" s="429"/>
      <c r="X3" s="432">
        <v>1860000</v>
      </c>
      <c r="Y3" s="55">
        <v>7120000</v>
      </c>
      <c r="Z3" s="55">
        <v>6558000</v>
      </c>
      <c r="AA3" s="55">
        <v>1850000</v>
      </c>
      <c r="AB3" s="55">
        <v>0</v>
      </c>
      <c r="AC3" s="55">
        <v>3085636</v>
      </c>
      <c r="AD3" s="429">
        <v>20473636</v>
      </c>
      <c r="AE3" s="429" t="b">
        <v>1</v>
      </c>
      <c r="AF3" s="429">
        <v>0</v>
      </c>
      <c r="AG3" s="429"/>
      <c r="AH3" s="430">
        <v>20473636</v>
      </c>
      <c r="AI3" s="55">
        <v>0</v>
      </c>
      <c r="AJ3" s="55">
        <v>8980000</v>
      </c>
      <c r="AK3" s="55">
        <v>0</v>
      </c>
      <c r="AL3" s="55">
        <v>1850000</v>
      </c>
      <c r="AM3" s="55">
        <v>0</v>
      </c>
      <c r="AN3" s="55">
        <v>0</v>
      </c>
      <c r="AO3" s="55">
        <v>590873</v>
      </c>
      <c r="AP3" s="55">
        <v>6558000</v>
      </c>
      <c r="AQ3" s="55">
        <v>0</v>
      </c>
      <c r="AR3" s="55">
        <v>0</v>
      </c>
      <c r="AS3" s="55">
        <v>6558000</v>
      </c>
      <c r="AT3" s="55">
        <v>3085636</v>
      </c>
      <c r="AU3" s="429">
        <v>20473636</v>
      </c>
      <c r="AV3" s="429">
        <v>0</v>
      </c>
      <c r="AW3" s="174" t="b">
        <v>1</v>
      </c>
      <c r="AX3" s="174">
        <v>0</v>
      </c>
      <c r="AY3" s="429" t="s">
        <v>766</v>
      </c>
      <c r="AZ3" s="430">
        <v>20473636</v>
      </c>
      <c r="BA3" s="31" t="s">
        <v>177</v>
      </c>
      <c r="BB3" s="433">
        <v>0</v>
      </c>
    </row>
    <row r="4" spans="1:54" ht="45" x14ac:dyDescent="0.25">
      <c r="A4" s="293">
        <v>10397</v>
      </c>
      <c r="B4" s="427" t="s">
        <v>728</v>
      </c>
      <c r="C4" s="436" t="s">
        <v>729</v>
      </c>
      <c r="D4" s="437" t="s">
        <v>731</v>
      </c>
      <c r="E4" s="437" t="s">
        <v>104</v>
      </c>
      <c r="F4" s="437">
        <v>21701</v>
      </c>
      <c r="G4" s="437" t="s">
        <v>156</v>
      </c>
      <c r="H4" s="437">
        <v>201</v>
      </c>
      <c r="I4" s="437">
        <v>0</v>
      </c>
      <c r="J4" s="438">
        <v>42579</v>
      </c>
      <c r="K4" s="439" t="s">
        <v>171</v>
      </c>
      <c r="L4" s="204">
        <v>14680000</v>
      </c>
      <c r="M4" s="204">
        <v>12879084</v>
      </c>
      <c r="N4" s="195">
        <v>4050046</v>
      </c>
      <c r="O4" s="195">
        <v>2500000</v>
      </c>
      <c r="P4" s="55">
        <v>19391508</v>
      </c>
      <c r="Q4" s="429" t="b">
        <v>1</v>
      </c>
      <c r="R4" s="430">
        <v>53500638</v>
      </c>
      <c r="S4" s="293" t="s">
        <v>174</v>
      </c>
      <c r="T4" s="55">
        <v>53500638</v>
      </c>
      <c r="U4" s="429">
        <v>0</v>
      </c>
      <c r="V4" s="431">
        <v>0</v>
      </c>
      <c r="W4" s="429"/>
      <c r="X4" s="432">
        <v>17300000</v>
      </c>
      <c r="Y4" s="440">
        <v>0</v>
      </c>
      <c r="Z4" s="198">
        <v>10732372</v>
      </c>
      <c r="AA4" s="55">
        <v>0</v>
      </c>
      <c r="AB4" s="55">
        <v>0</v>
      </c>
      <c r="AC4" s="173">
        <v>25468266</v>
      </c>
      <c r="AD4" s="429">
        <v>53500638</v>
      </c>
      <c r="AE4" s="429" t="b">
        <v>1</v>
      </c>
      <c r="AF4" s="429">
        <v>0</v>
      </c>
      <c r="AG4" s="429"/>
      <c r="AH4" s="441">
        <v>53500638</v>
      </c>
      <c r="AI4" s="442">
        <v>0</v>
      </c>
      <c r="AJ4" s="55">
        <v>17300000</v>
      </c>
      <c r="AK4" s="164">
        <v>0</v>
      </c>
      <c r="AL4" s="442">
        <v>0</v>
      </c>
      <c r="AM4" s="442">
        <v>0</v>
      </c>
      <c r="AN4" s="442">
        <v>0</v>
      </c>
      <c r="AO4" s="164">
        <v>1047061</v>
      </c>
      <c r="AP4" s="198">
        <v>10732372</v>
      </c>
      <c r="AQ4" s="442">
        <v>0</v>
      </c>
      <c r="AR4" s="442">
        <v>0</v>
      </c>
      <c r="AS4" s="55">
        <v>10732372</v>
      </c>
      <c r="AT4" s="55">
        <v>25468266</v>
      </c>
      <c r="AU4" s="429">
        <v>53500638</v>
      </c>
      <c r="AV4" s="429">
        <v>0</v>
      </c>
      <c r="AW4" s="174" t="b">
        <v>1</v>
      </c>
      <c r="AX4" s="174">
        <v>0</v>
      </c>
      <c r="AY4" s="429"/>
      <c r="AZ4" s="430">
        <v>53500638</v>
      </c>
      <c r="BA4" s="31" t="s">
        <v>177</v>
      </c>
      <c r="BB4" s="433">
        <v>0</v>
      </c>
    </row>
    <row r="5" spans="1:54" ht="45" x14ac:dyDescent="0.25">
      <c r="A5" s="293">
        <v>10406</v>
      </c>
      <c r="B5" s="427" t="s">
        <v>739</v>
      </c>
      <c r="C5" s="436" t="s">
        <v>729</v>
      </c>
      <c r="D5" s="437" t="s">
        <v>740</v>
      </c>
      <c r="E5" s="437" t="s">
        <v>104</v>
      </c>
      <c r="F5" s="437">
        <v>21202</v>
      </c>
      <c r="G5" s="437" t="s">
        <v>156</v>
      </c>
      <c r="H5" s="437">
        <v>110</v>
      </c>
      <c r="I5" s="437">
        <v>0</v>
      </c>
      <c r="J5" s="438">
        <v>42614</v>
      </c>
      <c r="K5" s="439" t="s">
        <v>171</v>
      </c>
      <c r="L5" s="204">
        <v>6709063</v>
      </c>
      <c r="M5" s="204">
        <v>5613680</v>
      </c>
      <c r="N5" s="195">
        <v>2350044</v>
      </c>
      <c r="O5" s="195">
        <v>1660538</v>
      </c>
      <c r="P5" s="55">
        <v>9062306</v>
      </c>
      <c r="Q5" s="429" t="b">
        <v>1</v>
      </c>
      <c r="R5" s="430">
        <v>25395631</v>
      </c>
      <c r="S5" s="293" t="s">
        <v>175</v>
      </c>
      <c r="T5" s="55">
        <v>25395631</v>
      </c>
      <c r="U5" s="429">
        <v>0</v>
      </c>
      <c r="V5" s="431">
        <v>0</v>
      </c>
      <c r="W5" s="429"/>
      <c r="X5" s="432">
        <v>8200000</v>
      </c>
      <c r="Y5" s="440">
        <v>0</v>
      </c>
      <c r="Z5" s="198">
        <v>5077448</v>
      </c>
      <c r="AA5" s="55">
        <v>0</v>
      </c>
      <c r="AB5" s="55">
        <v>0</v>
      </c>
      <c r="AC5" s="173">
        <v>12118183</v>
      </c>
      <c r="AD5" s="429">
        <v>25395631</v>
      </c>
      <c r="AE5" s="429" t="b">
        <v>1</v>
      </c>
      <c r="AF5" s="429">
        <v>0</v>
      </c>
      <c r="AG5" s="429"/>
      <c r="AH5" s="430">
        <v>25395631</v>
      </c>
      <c r="AI5" s="442">
        <v>0</v>
      </c>
      <c r="AJ5" s="55">
        <v>8200000</v>
      </c>
      <c r="AK5" s="164">
        <v>0</v>
      </c>
      <c r="AL5" s="442">
        <v>0</v>
      </c>
      <c r="AM5" s="442">
        <v>0</v>
      </c>
      <c r="AN5" s="442">
        <v>0</v>
      </c>
      <c r="AO5" s="164">
        <v>493093</v>
      </c>
      <c r="AP5" s="198">
        <v>5077448</v>
      </c>
      <c r="AQ5" s="442">
        <v>0</v>
      </c>
      <c r="AR5" s="442">
        <v>0</v>
      </c>
      <c r="AS5" s="55">
        <v>5077448</v>
      </c>
      <c r="AT5" s="55">
        <v>12118183</v>
      </c>
      <c r="AU5" s="429">
        <v>25395631</v>
      </c>
      <c r="AV5" s="429">
        <v>0</v>
      </c>
      <c r="AW5" s="174" t="b">
        <v>1</v>
      </c>
      <c r="AX5" s="174">
        <v>0</v>
      </c>
      <c r="AY5" s="429"/>
      <c r="AZ5" s="430">
        <v>25395631</v>
      </c>
      <c r="BA5" s="31" t="s">
        <v>177</v>
      </c>
      <c r="BB5" s="433">
        <v>0</v>
      </c>
    </row>
    <row r="6" spans="1:54" ht="45" x14ac:dyDescent="0.25">
      <c r="A6" s="293">
        <v>10425</v>
      </c>
      <c r="B6" s="427" t="s">
        <v>746</v>
      </c>
      <c r="C6" s="31" t="s">
        <v>751</v>
      </c>
      <c r="D6" s="31" t="s">
        <v>752</v>
      </c>
      <c r="E6" s="31" t="s">
        <v>104</v>
      </c>
      <c r="F6" s="31">
        <v>21217</v>
      </c>
      <c r="G6" s="31" t="s">
        <v>156</v>
      </c>
      <c r="H6" s="31">
        <v>350</v>
      </c>
      <c r="I6" s="31">
        <v>0</v>
      </c>
      <c r="J6" s="86">
        <v>42688</v>
      </c>
      <c r="K6" s="31" t="s">
        <v>171</v>
      </c>
      <c r="L6" s="428">
        <v>25122757</v>
      </c>
      <c r="M6" s="428">
        <v>37820539</v>
      </c>
      <c r="N6" s="55">
        <v>9409492</v>
      </c>
      <c r="O6" s="55">
        <v>2500000</v>
      </c>
      <c r="P6" s="55">
        <v>41271662</v>
      </c>
      <c r="Q6" s="429" t="b">
        <v>1</v>
      </c>
      <c r="R6" s="430">
        <v>116124450</v>
      </c>
      <c r="S6" s="293" t="s">
        <v>175</v>
      </c>
      <c r="T6" s="55">
        <v>116124450</v>
      </c>
      <c r="U6" s="429">
        <v>0</v>
      </c>
      <c r="V6" s="431">
        <v>0</v>
      </c>
      <c r="W6" s="429"/>
      <c r="X6" s="432">
        <v>37500000</v>
      </c>
      <c r="Y6" s="55">
        <v>0</v>
      </c>
      <c r="Z6" s="55">
        <v>25846350</v>
      </c>
      <c r="AA6" s="55">
        <v>0</v>
      </c>
      <c r="AB6" s="55">
        <v>0</v>
      </c>
      <c r="AC6" s="55">
        <v>52778100</v>
      </c>
      <c r="AD6" s="429">
        <v>116124450</v>
      </c>
      <c r="AE6" s="429" t="b">
        <v>1</v>
      </c>
      <c r="AF6" s="429">
        <v>0</v>
      </c>
      <c r="AG6" s="429"/>
      <c r="AH6" s="430">
        <v>116124450</v>
      </c>
      <c r="AI6" s="55">
        <v>0</v>
      </c>
      <c r="AJ6" s="55">
        <v>37500000</v>
      </c>
      <c r="AK6" s="55">
        <v>0</v>
      </c>
      <c r="AL6" s="55">
        <v>0</v>
      </c>
      <c r="AM6" s="55">
        <v>0</v>
      </c>
      <c r="AN6" s="55">
        <v>0</v>
      </c>
      <c r="AO6" s="55">
        <v>2606000</v>
      </c>
      <c r="AP6" s="55">
        <v>25846350</v>
      </c>
      <c r="AQ6" s="55">
        <v>0</v>
      </c>
      <c r="AR6" s="55">
        <v>0</v>
      </c>
      <c r="AS6" s="55">
        <v>25846350</v>
      </c>
      <c r="AT6" s="55">
        <v>52778100</v>
      </c>
      <c r="AU6" s="429">
        <v>116124450</v>
      </c>
      <c r="AV6" s="429">
        <v>0</v>
      </c>
      <c r="AW6" s="174" t="b">
        <v>1</v>
      </c>
      <c r="AX6" s="174">
        <v>0</v>
      </c>
      <c r="AY6" s="429"/>
      <c r="AZ6" s="430">
        <v>116124450</v>
      </c>
      <c r="BA6" s="31" t="s">
        <v>177</v>
      </c>
      <c r="BB6" s="433">
        <v>0</v>
      </c>
    </row>
    <row r="7" spans="1:54" ht="45" x14ac:dyDescent="0.25">
      <c r="A7" s="293">
        <v>10433</v>
      </c>
      <c r="B7" s="427" t="s">
        <v>741</v>
      </c>
      <c r="C7" s="436" t="s">
        <v>742</v>
      </c>
      <c r="D7" s="437" t="s">
        <v>743</v>
      </c>
      <c r="E7" s="437" t="s">
        <v>104</v>
      </c>
      <c r="F7" s="437">
        <v>21210</v>
      </c>
      <c r="G7" s="437" t="s">
        <v>156</v>
      </c>
      <c r="H7" s="437">
        <v>151</v>
      </c>
      <c r="I7" s="437">
        <v>0</v>
      </c>
      <c r="J7" s="438">
        <v>42650</v>
      </c>
      <c r="K7" s="439" t="s">
        <v>171</v>
      </c>
      <c r="L7" s="204">
        <v>6955000</v>
      </c>
      <c r="M7" s="204">
        <v>11497034</v>
      </c>
      <c r="N7" s="195">
        <v>3924468</v>
      </c>
      <c r="O7" s="195">
        <v>2578000</v>
      </c>
      <c r="P7" s="55">
        <v>12811251</v>
      </c>
      <c r="Q7" s="429" t="b">
        <v>1</v>
      </c>
      <c r="R7" s="430">
        <v>37765753</v>
      </c>
      <c r="S7" s="293" t="s">
        <v>175</v>
      </c>
      <c r="T7" s="55">
        <v>37765753</v>
      </c>
      <c r="U7" s="429">
        <v>0</v>
      </c>
      <c r="V7" s="431">
        <v>0</v>
      </c>
      <c r="W7" s="429"/>
      <c r="X7" s="432">
        <v>12000000</v>
      </c>
      <c r="Y7" s="440">
        <v>0</v>
      </c>
      <c r="Z7" s="198">
        <v>8236000</v>
      </c>
      <c r="AA7" s="55">
        <v>0</v>
      </c>
      <c r="AB7" s="55">
        <v>0</v>
      </c>
      <c r="AC7" s="173">
        <v>17529753</v>
      </c>
      <c r="AD7" s="429">
        <v>37765753</v>
      </c>
      <c r="AE7" s="429" t="b">
        <v>1</v>
      </c>
      <c r="AF7" s="429">
        <v>0</v>
      </c>
      <c r="AG7" s="429"/>
      <c r="AH7" s="441">
        <v>37765753</v>
      </c>
      <c r="AI7" s="442">
        <v>0</v>
      </c>
      <c r="AJ7" s="55">
        <v>12000000</v>
      </c>
      <c r="AK7" s="164">
        <v>0</v>
      </c>
      <c r="AL7" s="442">
        <v>0</v>
      </c>
      <c r="AM7" s="442">
        <v>0</v>
      </c>
      <c r="AN7" s="442">
        <v>0</v>
      </c>
      <c r="AO7" s="164">
        <v>823600</v>
      </c>
      <c r="AP7" s="198">
        <v>8236000</v>
      </c>
      <c r="AQ7" s="442">
        <v>0</v>
      </c>
      <c r="AR7" s="442">
        <v>0</v>
      </c>
      <c r="AS7" s="55">
        <v>8236000</v>
      </c>
      <c r="AT7" s="55">
        <v>17529753</v>
      </c>
      <c r="AU7" s="429">
        <v>37765753</v>
      </c>
      <c r="AV7" s="429">
        <v>0</v>
      </c>
      <c r="AW7" s="174" t="b">
        <v>1</v>
      </c>
      <c r="AX7" s="174">
        <v>0</v>
      </c>
      <c r="AY7" s="429"/>
      <c r="AZ7" s="430">
        <v>37765753</v>
      </c>
      <c r="BA7" s="31" t="s">
        <v>177</v>
      </c>
      <c r="BB7" s="433">
        <v>0</v>
      </c>
    </row>
    <row r="8" spans="1:54" ht="30" x14ac:dyDescent="0.25">
      <c r="A8" s="293">
        <v>10435</v>
      </c>
      <c r="B8" s="427" t="s">
        <v>768</v>
      </c>
      <c r="C8" s="31" t="s">
        <v>742</v>
      </c>
      <c r="D8" s="31" t="s">
        <v>778</v>
      </c>
      <c r="E8" s="31" t="s">
        <v>104</v>
      </c>
      <c r="F8" s="31">
        <v>21215</v>
      </c>
      <c r="G8" s="31" t="s">
        <v>156</v>
      </c>
      <c r="H8" s="31">
        <v>100</v>
      </c>
      <c r="I8" s="31">
        <v>0</v>
      </c>
      <c r="J8" s="86">
        <v>42725</v>
      </c>
      <c r="K8" s="31" t="s">
        <v>171</v>
      </c>
      <c r="L8" s="428">
        <v>9366000</v>
      </c>
      <c r="M8" s="428">
        <v>4230094</v>
      </c>
      <c r="N8" s="55">
        <v>2387356</v>
      </c>
      <c r="O8" s="55">
        <v>1832134</v>
      </c>
      <c r="P8" s="55">
        <v>9405673</v>
      </c>
      <c r="Q8" s="429" t="b">
        <v>1</v>
      </c>
      <c r="R8" s="430">
        <v>27221257</v>
      </c>
      <c r="S8" s="293" t="s">
        <v>175</v>
      </c>
      <c r="T8" s="55">
        <v>27221257</v>
      </c>
      <c r="U8" s="429">
        <v>0</v>
      </c>
      <c r="V8" s="431">
        <v>0</v>
      </c>
      <c r="W8" s="429" t="s">
        <v>439</v>
      </c>
      <c r="X8" s="432">
        <v>8500000</v>
      </c>
      <c r="Y8" s="55">
        <v>0</v>
      </c>
      <c r="Z8" s="55">
        <v>5598000</v>
      </c>
      <c r="AA8" s="55">
        <v>0</v>
      </c>
      <c r="AB8" s="55">
        <v>0</v>
      </c>
      <c r="AC8" s="55">
        <v>13123257</v>
      </c>
      <c r="AD8" s="429">
        <v>27221257</v>
      </c>
      <c r="AE8" s="429" t="b">
        <v>1</v>
      </c>
      <c r="AF8" s="429">
        <v>0</v>
      </c>
      <c r="AG8" s="429" t="s">
        <v>439</v>
      </c>
      <c r="AH8" s="430">
        <v>27221257</v>
      </c>
      <c r="AI8" s="55">
        <v>0</v>
      </c>
      <c r="AJ8" s="55">
        <v>8500000</v>
      </c>
      <c r="AK8" s="55">
        <v>0</v>
      </c>
      <c r="AL8" s="55">
        <v>0</v>
      </c>
      <c r="AM8" s="55">
        <v>0</v>
      </c>
      <c r="AN8" s="55">
        <v>0</v>
      </c>
      <c r="AO8" s="55">
        <v>537285</v>
      </c>
      <c r="AP8" s="55">
        <v>5598000</v>
      </c>
      <c r="AQ8" s="55">
        <v>0</v>
      </c>
      <c r="AR8" s="55">
        <v>0</v>
      </c>
      <c r="AS8" s="55">
        <v>5598000</v>
      </c>
      <c r="AT8" s="55">
        <v>13123257</v>
      </c>
      <c r="AU8" s="429">
        <v>27221257</v>
      </c>
      <c r="AV8" s="429">
        <v>0</v>
      </c>
      <c r="AW8" s="174" t="b">
        <v>1</v>
      </c>
      <c r="AX8" s="174">
        <v>0</v>
      </c>
      <c r="AY8" s="429" t="s">
        <v>439</v>
      </c>
      <c r="AZ8" s="430">
        <v>27221257</v>
      </c>
      <c r="BA8" s="31" t="s">
        <v>177</v>
      </c>
      <c r="BB8" s="433">
        <v>0</v>
      </c>
    </row>
    <row r="9" spans="1:54" ht="60" x14ac:dyDescent="0.25">
      <c r="A9" s="293">
        <v>10442</v>
      </c>
      <c r="B9" s="427" t="s">
        <v>770</v>
      </c>
      <c r="C9" s="31" t="s">
        <v>425</v>
      </c>
      <c r="D9" s="31" t="s">
        <v>774</v>
      </c>
      <c r="E9" s="31" t="s">
        <v>317</v>
      </c>
      <c r="F9" s="31">
        <v>21061</v>
      </c>
      <c r="G9" s="31" t="s">
        <v>226</v>
      </c>
      <c r="H9" s="31">
        <v>100</v>
      </c>
      <c r="I9" s="31">
        <v>15</v>
      </c>
      <c r="J9" s="86">
        <v>42732</v>
      </c>
      <c r="K9" s="31" t="s">
        <v>169</v>
      </c>
      <c r="L9" s="428">
        <v>451556</v>
      </c>
      <c r="M9" s="428">
        <v>16544666</v>
      </c>
      <c r="N9" s="55">
        <v>3755953</v>
      </c>
      <c r="O9" s="55">
        <v>2476423</v>
      </c>
      <c r="P9" s="55">
        <v>832588</v>
      </c>
      <c r="Q9" s="429" t="b">
        <v>1</v>
      </c>
      <c r="R9" s="430">
        <v>24061186</v>
      </c>
      <c r="S9" s="293" t="s">
        <v>174</v>
      </c>
      <c r="T9" s="55">
        <v>24061187</v>
      </c>
      <c r="U9" s="429">
        <v>-1</v>
      </c>
      <c r="V9" s="431">
        <v>0</v>
      </c>
      <c r="W9" s="429" t="s">
        <v>775</v>
      </c>
      <c r="X9" s="432"/>
      <c r="Y9" s="55">
        <v>0</v>
      </c>
      <c r="Z9" s="55">
        <v>16718328</v>
      </c>
      <c r="AA9" s="55">
        <v>241043</v>
      </c>
      <c r="AB9" s="55">
        <v>0</v>
      </c>
      <c r="AC9" s="55">
        <v>7101816</v>
      </c>
      <c r="AD9" s="429">
        <v>24061187</v>
      </c>
      <c r="AE9" s="429" t="b">
        <v>1</v>
      </c>
      <c r="AF9" s="429">
        <v>0</v>
      </c>
      <c r="AG9" s="429" t="s">
        <v>775</v>
      </c>
      <c r="AH9" s="430">
        <v>24061187</v>
      </c>
      <c r="AI9" s="55">
        <v>0</v>
      </c>
      <c r="AJ9" s="55">
        <v>0</v>
      </c>
      <c r="AK9" s="55">
        <v>0</v>
      </c>
      <c r="AL9" s="55">
        <v>0</v>
      </c>
      <c r="AM9" s="55">
        <v>0</v>
      </c>
      <c r="AN9" s="55">
        <v>241043</v>
      </c>
      <c r="AO9" s="55">
        <v>0</v>
      </c>
      <c r="AP9" s="55">
        <v>0</v>
      </c>
      <c r="AQ9" s="55">
        <v>1520000</v>
      </c>
      <c r="AR9" s="55">
        <v>16718328</v>
      </c>
      <c r="AS9" s="55">
        <v>16718328</v>
      </c>
      <c r="AT9" s="55">
        <v>7101815</v>
      </c>
      <c r="AU9" s="429">
        <v>24061186</v>
      </c>
      <c r="AV9" s="429">
        <v>1</v>
      </c>
      <c r="AW9" s="174" t="b">
        <v>1</v>
      </c>
      <c r="AX9" s="174">
        <v>0</v>
      </c>
      <c r="AY9" s="429" t="s">
        <v>775</v>
      </c>
      <c r="AZ9" s="430">
        <v>24061186</v>
      </c>
      <c r="BA9" s="31" t="s">
        <v>177</v>
      </c>
      <c r="BB9" s="433">
        <v>0</v>
      </c>
    </row>
    <row r="10" spans="1:54" ht="30" x14ac:dyDescent="0.25">
      <c r="A10" s="293">
        <v>10466</v>
      </c>
      <c r="B10" s="427" t="s">
        <v>747</v>
      </c>
      <c r="C10" s="436" t="s">
        <v>749</v>
      </c>
      <c r="D10" s="437" t="s">
        <v>750</v>
      </c>
      <c r="E10" s="437" t="s">
        <v>144</v>
      </c>
      <c r="F10" s="437">
        <v>20904</v>
      </c>
      <c r="G10" s="437" t="s">
        <v>162</v>
      </c>
      <c r="H10" s="437">
        <v>105</v>
      </c>
      <c r="I10" s="437">
        <v>0</v>
      </c>
      <c r="J10" s="86">
        <v>42695</v>
      </c>
      <c r="K10" s="31" t="s">
        <v>169</v>
      </c>
      <c r="L10" s="428">
        <v>1884531</v>
      </c>
      <c r="M10" s="428">
        <v>14412067</v>
      </c>
      <c r="N10" s="55">
        <v>4273089</v>
      </c>
      <c r="O10" s="55">
        <v>2459202</v>
      </c>
      <c r="P10" s="55">
        <v>4344218</v>
      </c>
      <c r="Q10" s="429" t="b">
        <v>1</v>
      </c>
      <c r="R10" s="430">
        <v>27373107</v>
      </c>
      <c r="S10" s="293" t="s">
        <v>175</v>
      </c>
      <c r="T10" s="55">
        <v>27373107</v>
      </c>
      <c r="U10" s="429">
        <v>0</v>
      </c>
      <c r="V10" s="431">
        <v>0</v>
      </c>
      <c r="W10" s="429"/>
      <c r="X10" s="432">
        <v>3575000</v>
      </c>
      <c r="Y10" s="55">
        <v>7730000</v>
      </c>
      <c r="Z10" s="55">
        <v>5843041</v>
      </c>
      <c r="AA10" s="55">
        <v>2500000</v>
      </c>
      <c r="AB10" s="55">
        <v>0</v>
      </c>
      <c r="AC10" s="55">
        <v>7725066</v>
      </c>
      <c r="AD10" s="429">
        <v>27373107</v>
      </c>
      <c r="AE10" s="429" t="b">
        <v>1</v>
      </c>
      <c r="AF10" s="429">
        <v>0</v>
      </c>
      <c r="AG10" s="429"/>
      <c r="AH10" s="441">
        <v>27373107</v>
      </c>
      <c r="AI10" s="55">
        <v>0</v>
      </c>
      <c r="AJ10" s="55">
        <v>11305000</v>
      </c>
      <c r="AK10" s="55">
        <v>0</v>
      </c>
      <c r="AL10" s="55">
        <v>2500000</v>
      </c>
      <c r="AM10" s="55">
        <v>0</v>
      </c>
      <c r="AN10" s="55">
        <v>0</v>
      </c>
      <c r="AO10" s="55">
        <v>638197</v>
      </c>
      <c r="AP10" s="55">
        <v>5843041</v>
      </c>
      <c r="AQ10" s="55">
        <v>0</v>
      </c>
      <c r="AR10" s="55">
        <v>0</v>
      </c>
      <c r="AS10" s="55">
        <v>5843041</v>
      </c>
      <c r="AT10" s="55">
        <v>7725066</v>
      </c>
      <c r="AU10" s="429">
        <v>27373107</v>
      </c>
      <c r="AV10" s="429">
        <v>0</v>
      </c>
      <c r="AW10" s="174" t="b">
        <v>1</v>
      </c>
      <c r="AX10" s="174">
        <v>0</v>
      </c>
      <c r="AY10" s="429"/>
      <c r="AZ10" s="430">
        <v>27373107</v>
      </c>
      <c r="BA10" s="31" t="s">
        <v>177</v>
      </c>
      <c r="BB10" s="433">
        <v>0</v>
      </c>
    </row>
    <row r="11" spans="1:54" x14ac:dyDescent="0.25">
      <c r="A11" s="293">
        <v>10469</v>
      </c>
      <c r="B11" s="427" t="s">
        <v>779</v>
      </c>
      <c r="C11" s="31" t="s">
        <v>414</v>
      </c>
      <c r="D11" s="31" t="s">
        <v>780</v>
      </c>
      <c r="E11" s="31" t="s">
        <v>104</v>
      </c>
      <c r="F11" s="31">
        <v>21201</v>
      </c>
      <c r="G11" s="31" t="s">
        <v>156</v>
      </c>
      <c r="H11" s="31">
        <v>189</v>
      </c>
      <c r="I11" s="31">
        <v>0</v>
      </c>
      <c r="J11" s="86">
        <v>42732</v>
      </c>
      <c r="K11" s="31" t="s">
        <v>171</v>
      </c>
      <c r="L11" s="428">
        <v>11300075</v>
      </c>
      <c r="M11" s="428">
        <v>17741308</v>
      </c>
      <c r="N11" s="55">
        <v>3654036</v>
      </c>
      <c r="O11" s="55">
        <v>2500000</v>
      </c>
      <c r="P11" s="55">
        <v>19205116</v>
      </c>
      <c r="Q11" s="429" t="b">
        <v>1</v>
      </c>
      <c r="R11" s="430">
        <v>54400535</v>
      </c>
      <c r="S11" s="293" t="s">
        <v>175</v>
      </c>
      <c r="T11" s="55">
        <v>54400535</v>
      </c>
      <c r="U11" s="429">
        <v>0</v>
      </c>
      <c r="V11" s="431">
        <v>0</v>
      </c>
      <c r="W11" s="429"/>
      <c r="X11" s="432">
        <v>17600000</v>
      </c>
      <c r="Y11" s="55">
        <v>0</v>
      </c>
      <c r="Z11" s="55">
        <v>11817230</v>
      </c>
      <c r="AA11" s="55">
        <v>1182886</v>
      </c>
      <c r="AB11" s="55">
        <v>0</v>
      </c>
      <c r="AC11" s="55">
        <v>23800419</v>
      </c>
      <c r="AD11" s="429">
        <v>54400535</v>
      </c>
      <c r="AE11" s="429" t="b">
        <v>1</v>
      </c>
      <c r="AF11" s="429">
        <v>0</v>
      </c>
      <c r="AG11" s="429"/>
      <c r="AH11" s="430">
        <v>54400535</v>
      </c>
      <c r="AI11" s="55">
        <v>0</v>
      </c>
      <c r="AJ11" s="55">
        <v>17600000</v>
      </c>
      <c r="AK11" s="55">
        <v>0</v>
      </c>
      <c r="AL11" s="55">
        <v>1182886</v>
      </c>
      <c r="AM11" s="55">
        <v>0</v>
      </c>
      <c r="AN11" s="55">
        <v>0</v>
      </c>
      <c r="AO11" s="55">
        <v>1120229</v>
      </c>
      <c r="AP11" s="55">
        <v>11817230</v>
      </c>
      <c r="AQ11" s="55">
        <v>0</v>
      </c>
      <c r="AR11" s="55">
        <v>0</v>
      </c>
      <c r="AS11" s="55">
        <v>11817230</v>
      </c>
      <c r="AT11" s="55">
        <v>23800419</v>
      </c>
      <c r="AU11" s="429">
        <v>54400535</v>
      </c>
      <c r="AV11" s="429">
        <v>0</v>
      </c>
      <c r="AW11" s="174" t="b">
        <v>1</v>
      </c>
      <c r="AX11" s="174">
        <v>0</v>
      </c>
      <c r="AY11" s="429" t="s">
        <v>766</v>
      </c>
      <c r="AZ11" s="430">
        <v>54400535</v>
      </c>
      <c r="BA11" s="31" t="s">
        <v>177</v>
      </c>
      <c r="BB11" s="433">
        <v>0</v>
      </c>
    </row>
    <row r="12" spans="1:54" ht="30" x14ac:dyDescent="0.25">
      <c r="A12" s="293">
        <v>10476</v>
      </c>
      <c r="B12" s="427" t="s">
        <v>756</v>
      </c>
      <c r="C12" s="31" t="s">
        <v>518</v>
      </c>
      <c r="D12" s="31" t="s">
        <v>764</v>
      </c>
      <c r="E12" s="31" t="s">
        <v>765</v>
      </c>
      <c r="F12" s="31">
        <v>20657</v>
      </c>
      <c r="G12" s="31" t="s">
        <v>360</v>
      </c>
      <c r="H12" s="31">
        <v>67</v>
      </c>
      <c r="I12" s="31">
        <v>0</v>
      </c>
      <c r="J12" s="86">
        <v>42716</v>
      </c>
      <c r="K12" s="31" t="s">
        <v>169</v>
      </c>
      <c r="L12" s="428">
        <v>670000</v>
      </c>
      <c r="M12" s="428">
        <v>9441520</v>
      </c>
      <c r="N12" s="55">
        <v>2799958</v>
      </c>
      <c r="O12" s="55">
        <v>1710474</v>
      </c>
      <c r="P12" s="55">
        <v>3991782</v>
      </c>
      <c r="Q12" s="429" t="b">
        <v>1</v>
      </c>
      <c r="R12" s="430">
        <v>18613734</v>
      </c>
      <c r="S12" s="293" t="s">
        <v>175</v>
      </c>
      <c r="T12" s="55">
        <v>18613734</v>
      </c>
      <c r="U12" s="429">
        <v>0</v>
      </c>
      <c r="V12" s="431">
        <v>0</v>
      </c>
      <c r="W12" s="429"/>
      <c r="X12" s="432">
        <v>3700000</v>
      </c>
      <c r="Y12" s="55">
        <v>3500000</v>
      </c>
      <c r="Z12" s="55">
        <v>4401001</v>
      </c>
      <c r="AA12" s="55">
        <v>5875000</v>
      </c>
      <c r="AB12" s="55">
        <v>0</v>
      </c>
      <c r="AC12" s="55">
        <v>1137733</v>
      </c>
      <c r="AD12" s="429">
        <v>18613734</v>
      </c>
      <c r="AE12" s="429" t="b">
        <v>1</v>
      </c>
      <c r="AF12" s="429">
        <v>0</v>
      </c>
      <c r="AG12" s="429"/>
      <c r="AH12" s="430">
        <v>18613734</v>
      </c>
      <c r="AI12" s="55">
        <v>0</v>
      </c>
      <c r="AJ12" s="55">
        <v>7200000</v>
      </c>
      <c r="AK12" s="55">
        <v>0</v>
      </c>
      <c r="AL12" s="55">
        <v>2500000</v>
      </c>
      <c r="AM12" s="55">
        <v>3375000</v>
      </c>
      <c r="AN12" s="55">
        <v>0</v>
      </c>
      <c r="AO12" s="55">
        <v>415240</v>
      </c>
      <c r="AP12" s="55">
        <v>4401001</v>
      </c>
      <c r="AQ12" s="55">
        <v>0</v>
      </c>
      <c r="AR12" s="55">
        <v>0</v>
      </c>
      <c r="AS12" s="55">
        <v>4401001</v>
      </c>
      <c r="AT12" s="55">
        <v>1137733</v>
      </c>
      <c r="AU12" s="429">
        <v>18613734</v>
      </c>
      <c r="AV12" s="429">
        <v>0</v>
      </c>
      <c r="AW12" s="174" t="b">
        <v>1</v>
      </c>
      <c r="AX12" s="174">
        <v>0</v>
      </c>
      <c r="AY12" s="429" t="s">
        <v>766</v>
      </c>
      <c r="AZ12" s="430">
        <v>18613734</v>
      </c>
      <c r="BA12" s="31" t="s">
        <v>177</v>
      </c>
      <c r="BB12" s="433">
        <v>0</v>
      </c>
    </row>
    <row r="13" spans="1:54" ht="30" x14ac:dyDescent="0.25">
      <c r="A13" s="293">
        <v>10479</v>
      </c>
      <c r="B13" s="427" t="s">
        <v>736</v>
      </c>
      <c r="C13" s="436" t="s">
        <v>737</v>
      </c>
      <c r="D13" s="437" t="s">
        <v>738</v>
      </c>
      <c r="E13" s="437" t="s">
        <v>341</v>
      </c>
      <c r="F13" s="437">
        <v>20601</v>
      </c>
      <c r="G13" s="437" t="s">
        <v>343</v>
      </c>
      <c r="H13" s="437">
        <v>72</v>
      </c>
      <c r="I13" s="437">
        <v>0</v>
      </c>
      <c r="J13" s="438">
        <v>42598</v>
      </c>
      <c r="K13" s="439" t="s">
        <v>169</v>
      </c>
      <c r="L13" s="204">
        <v>1440000</v>
      </c>
      <c r="M13" s="204">
        <v>8630064</v>
      </c>
      <c r="N13" s="195">
        <v>3874984</v>
      </c>
      <c r="O13" s="195">
        <v>1891505</v>
      </c>
      <c r="P13" s="55">
        <v>9145162</v>
      </c>
      <c r="Q13" s="429" t="b">
        <v>1</v>
      </c>
      <c r="R13" s="430">
        <v>24981715</v>
      </c>
      <c r="S13" s="293" t="s">
        <v>174</v>
      </c>
      <c r="T13" s="55">
        <v>24981715</v>
      </c>
      <c r="U13" s="429">
        <v>0</v>
      </c>
      <c r="V13" s="431">
        <v>0</v>
      </c>
      <c r="W13" s="429"/>
      <c r="X13" s="432">
        <v>8250000</v>
      </c>
      <c r="Y13" s="440">
        <v>0</v>
      </c>
      <c r="Z13" s="198">
        <v>4291925</v>
      </c>
      <c r="AA13" s="55">
        <v>0</v>
      </c>
      <c r="AB13" s="55">
        <v>0</v>
      </c>
      <c r="AC13" s="173">
        <v>12439790</v>
      </c>
      <c r="AD13" s="429">
        <v>24981715</v>
      </c>
      <c r="AE13" s="429" t="b">
        <v>1</v>
      </c>
      <c r="AF13" s="429">
        <v>0</v>
      </c>
      <c r="AG13" s="429"/>
      <c r="AH13" s="441">
        <v>24981715</v>
      </c>
      <c r="AI13" s="442">
        <v>0</v>
      </c>
      <c r="AJ13" s="55">
        <v>8250000</v>
      </c>
      <c r="AK13" s="164">
        <v>0</v>
      </c>
      <c r="AL13" s="442">
        <v>0</v>
      </c>
      <c r="AM13" s="442">
        <v>0</v>
      </c>
      <c r="AN13" s="442">
        <v>0</v>
      </c>
      <c r="AO13" s="164">
        <v>429235</v>
      </c>
      <c r="AP13" s="198">
        <v>4291925</v>
      </c>
      <c r="AQ13" s="442">
        <v>0</v>
      </c>
      <c r="AR13" s="442">
        <v>0</v>
      </c>
      <c r="AS13" s="55">
        <v>4291925</v>
      </c>
      <c r="AT13" s="55">
        <v>12439790</v>
      </c>
      <c r="AU13" s="429">
        <v>24981715</v>
      </c>
      <c r="AV13" s="429">
        <v>0</v>
      </c>
      <c r="AW13" s="174" t="b">
        <v>1</v>
      </c>
      <c r="AX13" s="174">
        <v>0</v>
      </c>
      <c r="AY13" s="429"/>
      <c r="AZ13" s="430">
        <v>24981715</v>
      </c>
      <c r="BA13" s="31" t="s">
        <v>177</v>
      </c>
      <c r="BB13" s="433">
        <v>0</v>
      </c>
    </row>
    <row r="14" spans="1:54" ht="30" x14ac:dyDescent="0.25">
      <c r="A14" s="293">
        <v>10480</v>
      </c>
      <c r="B14" s="427" t="s">
        <v>744</v>
      </c>
      <c r="C14" s="436" t="s">
        <v>729</v>
      </c>
      <c r="D14" s="437" t="s">
        <v>745</v>
      </c>
      <c r="E14" s="437" t="s">
        <v>104</v>
      </c>
      <c r="F14" s="437">
        <v>21224</v>
      </c>
      <c r="G14" s="437" t="s">
        <v>156</v>
      </c>
      <c r="H14" s="437">
        <v>68</v>
      </c>
      <c r="I14" s="437">
        <v>8</v>
      </c>
      <c r="J14" s="438">
        <v>42674</v>
      </c>
      <c r="K14" s="439" t="s">
        <v>169</v>
      </c>
      <c r="L14" s="204">
        <v>0</v>
      </c>
      <c r="M14" s="204">
        <v>15962573</v>
      </c>
      <c r="N14" s="195">
        <v>3832816</v>
      </c>
      <c r="O14" s="195">
        <v>2384786</v>
      </c>
      <c r="P14" s="55">
        <v>12084721</v>
      </c>
      <c r="Q14" s="429" t="b">
        <v>1</v>
      </c>
      <c r="R14" s="430">
        <v>34264896</v>
      </c>
      <c r="S14" s="293" t="s">
        <v>174</v>
      </c>
      <c r="T14" s="55">
        <v>34264896</v>
      </c>
      <c r="U14" s="429">
        <v>0</v>
      </c>
      <c r="V14" s="431">
        <v>0</v>
      </c>
      <c r="W14" s="429"/>
      <c r="X14" s="432">
        <v>11000000</v>
      </c>
      <c r="Y14" s="440">
        <v>0</v>
      </c>
      <c r="Z14" s="198">
        <v>8781400</v>
      </c>
      <c r="AA14" s="55">
        <v>493823</v>
      </c>
      <c r="AB14" s="55">
        <v>0</v>
      </c>
      <c r="AC14" s="173">
        <v>13989673</v>
      </c>
      <c r="AD14" s="429">
        <v>34264896</v>
      </c>
      <c r="AE14" s="429" t="b">
        <v>1</v>
      </c>
      <c r="AF14" s="429">
        <v>0</v>
      </c>
      <c r="AG14" s="429"/>
      <c r="AH14" s="430">
        <v>34264896</v>
      </c>
      <c r="AI14" s="442">
        <v>0</v>
      </c>
      <c r="AJ14" s="55">
        <v>11000000</v>
      </c>
      <c r="AK14" s="164">
        <v>0</v>
      </c>
      <c r="AL14" s="442">
        <v>493823</v>
      </c>
      <c r="AM14" s="442">
        <v>0</v>
      </c>
      <c r="AN14" s="442">
        <v>0</v>
      </c>
      <c r="AO14" s="164">
        <v>883825</v>
      </c>
      <c r="AP14" s="198">
        <v>8781400</v>
      </c>
      <c r="AQ14" s="442">
        <v>0</v>
      </c>
      <c r="AR14" s="442">
        <v>0</v>
      </c>
      <c r="AS14" s="55">
        <v>8781400</v>
      </c>
      <c r="AT14" s="55">
        <v>13989673</v>
      </c>
      <c r="AU14" s="429">
        <v>34264896</v>
      </c>
      <c r="AV14" s="429">
        <v>0</v>
      </c>
      <c r="AW14" s="174" t="b">
        <v>1</v>
      </c>
      <c r="AX14" s="174">
        <v>0</v>
      </c>
      <c r="AY14" s="429"/>
      <c r="AZ14" s="430">
        <v>34264896</v>
      </c>
      <c r="BA14" s="31" t="s">
        <v>177</v>
      </c>
      <c r="BB14" s="433">
        <v>0</v>
      </c>
    </row>
    <row r="15" spans="1:54" x14ac:dyDescent="0.25">
      <c r="A15" s="293">
        <v>10483</v>
      </c>
      <c r="B15" s="39" t="s">
        <v>828</v>
      </c>
      <c r="C15" s="31" t="s">
        <v>792</v>
      </c>
      <c r="D15" s="31" t="s">
        <v>845</v>
      </c>
      <c r="E15" s="31" t="s">
        <v>153</v>
      </c>
      <c r="F15" s="31">
        <v>20746</v>
      </c>
      <c r="G15" s="31" t="s">
        <v>159</v>
      </c>
      <c r="H15" s="434">
        <v>122</v>
      </c>
      <c r="I15" s="434">
        <v>0</v>
      </c>
      <c r="J15" s="86">
        <v>42886</v>
      </c>
      <c r="K15" s="31" t="s">
        <v>169</v>
      </c>
      <c r="L15" s="55">
        <v>1901886</v>
      </c>
      <c r="M15" s="435">
        <v>17953468</v>
      </c>
      <c r="N15" s="55">
        <v>4609307</v>
      </c>
      <c r="O15" s="55">
        <v>2500000</v>
      </c>
      <c r="P15" s="55">
        <v>13881049</v>
      </c>
      <c r="Q15" s="429" t="b">
        <v>1</v>
      </c>
      <c r="R15" s="430">
        <v>40845710</v>
      </c>
      <c r="S15" s="293" t="s">
        <v>175</v>
      </c>
      <c r="T15" s="55">
        <v>40845710</v>
      </c>
      <c r="U15" s="429">
        <v>0</v>
      </c>
      <c r="V15" s="431">
        <v>0</v>
      </c>
      <c r="W15" s="429"/>
      <c r="X15" s="432">
        <v>12900000</v>
      </c>
      <c r="Y15" s="55">
        <v>0</v>
      </c>
      <c r="Z15" s="55">
        <v>8368563</v>
      </c>
      <c r="AA15" s="55">
        <v>2500000</v>
      </c>
      <c r="AB15" s="55">
        <v>0</v>
      </c>
      <c r="AC15" s="55">
        <v>17077147</v>
      </c>
      <c r="AD15" s="429">
        <v>40845710</v>
      </c>
      <c r="AE15" s="429" t="b">
        <v>1</v>
      </c>
      <c r="AF15" s="429">
        <v>0</v>
      </c>
      <c r="AG15" s="429"/>
      <c r="AH15" s="430">
        <v>40845710</v>
      </c>
      <c r="AI15" s="55">
        <v>0</v>
      </c>
      <c r="AJ15" s="55">
        <v>12900000</v>
      </c>
      <c r="AK15" s="55">
        <v>0</v>
      </c>
      <c r="AL15" s="55">
        <v>2500000</v>
      </c>
      <c r="AM15" s="55">
        <v>0</v>
      </c>
      <c r="AN15" s="55">
        <v>0</v>
      </c>
      <c r="AO15" s="55">
        <v>751912</v>
      </c>
      <c r="AP15" s="55">
        <v>8368563</v>
      </c>
      <c r="AQ15" s="55">
        <v>0</v>
      </c>
      <c r="AR15" s="55">
        <v>0</v>
      </c>
      <c r="AS15" s="55">
        <v>8368563</v>
      </c>
      <c r="AT15" s="55">
        <v>17077147</v>
      </c>
      <c r="AU15" s="429">
        <v>40845710</v>
      </c>
      <c r="AV15" s="429">
        <v>0</v>
      </c>
      <c r="AW15" s="174" t="b">
        <v>1</v>
      </c>
      <c r="AX15" s="174">
        <v>0</v>
      </c>
      <c r="AY15" s="429"/>
      <c r="AZ15" s="430">
        <v>40845710</v>
      </c>
      <c r="BA15" s="31" t="s">
        <v>824</v>
      </c>
      <c r="BB15" s="433">
        <v>0</v>
      </c>
    </row>
    <row r="16" spans="1:54" ht="30" x14ac:dyDescent="0.25">
      <c r="A16" s="293">
        <v>10493</v>
      </c>
      <c r="B16" s="39" t="s">
        <v>786</v>
      </c>
      <c r="C16" s="31" t="s">
        <v>799</v>
      </c>
      <c r="D16" s="31" t="s">
        <v>807</v>
      </c>
      <c r="E16" s="31" t="s">
        <v>120</v>
      </c>
      <c r="F16" s="31">
        <v>21801</v>
      </c>
      <c r="G16" s="31" t="s">
        <v>806</v>
      </c>
      <c r="H16" s="434">
        <v>63</v>
      </c>
      <c r="I16" s="434">
        <v>10</v>
      </c>
      <c r="J16" s="86">
        <v>42790</v>
      </c>
      <c r="K16" s="31" t="s">
        <v>169</v>
      </c>
      <c r="L16" s="55">
        <v>630000</v>
      </c>
      <c r="M16" s="435">
        <v>9410641</v>
      </c>
      <c r="N16" s="55">
        <v>1437721</v>
      </c>
      <c r="O16" s="55">
        <v>1584660</v>
      </c>
      <c r="P16" s="55">
        <v>370821</v>
      </c>
      <c r="Q16" s="429" t="b">
        <v>1</v>
      </c>
      <c r="R16" s="430">
        <v>13433843</v>
      </c>
      <c r="S16" s="293" t="s">
        <v>174</v>
      </c>
      <c r="T16" s="55">
        <v>13433843</v>
      </c>
      <c r="U16" s="429">
        <v>0</v>
      </c>
      <c r="V16" s="431">
        <v>0</v>
      </c>
      <c r="W16" s="429"/>
      <c r="X16" s="443">
        <v>0</v>
      </c>
      <c r="Y16" s="55">
        <v>0</v>
      </c>
      <c r="Z16" s="55">
        <v>11430249</v>
      </c>
      <c r="AA16" s="55">
        <v>2000000</v>
      </c>
      <c r="AB16" s="55">
        <v>0</v>
      </c>
      <c r="AC16" s="55">
        <v>3594</v>
      </c>
      <c r="AD16" s="429">
        <v>13433843</v>
      </c>
      <c r="AE16" s="429" t="b">
        <v>1</v>
      </c>
      <c r="AF16" s="429">
        <v>0</v>
      </c>
      <c r="AG16" s="429"/>
      <c r="AH16" s="441">
        <v>13433843</v>
      </c>
      <c r="AI16" s="55">
        <v>0</v>
      </c>
      <c r="AJ16" s="55">
        <v>0</v>
      </c>
      <c r="AK16" s="55">
        <v>2000000</v>
      </c>
      <c r="AL16" s="55">
        <v>0</v>
      </c>
      <c r="AM16" s="55">
        <v>0</v>
      </c>
      <c r="AN16" s="55">
        <v>0</v>
      </c>
      <c r="AO16" s="31"/>
      <c r="AP16" s="31"/>
      <c r="AQ16" s="55">
        <v>1131821</v>
      </c>
      <c r="AR16" s="55">
        <v>11430249</v>
      </c>
      <c r="AS16" s="55">
        <v>11430249</v>
      </c>
      <c r="AT16" s="55">
        <v>3594</v>
      </c>
      <c r="AU16" s="429">
        <v>13433843</v>
      </c>
      <c r="AV16" s="429">
        <v>0</v>
      </c>
      <c r="AW16" s="174" t="b">
        <v>1</v>
      </c>
      <c r="AX16" s="174">
        <v>0</v>
      </c>
      <c r="AY16" s="429"/>
      <c r="AZ16" s="430">
        <v>13433843</v>
      </c>
      <c r="BA16" s="31" t="s">
        <v>177</v>
      </c>
      <c r="BB16" s="433">
        <v>0</v>
      </c>
    </row>
    <row r="17" spans="1:54" ht="30" x14ac:dyDescent="0.25">
      <c r="A17" s="293">
        <v>10494</v>
      </c>
      <c r="B17" s="39" t="s">
        <v>837</v>
      </c>
      <c r="C17" s="31" t="s">
        <v>434</v>
      </c>
      <c r="D17" s="31" t="s">
        <v>825</v>
      </c>
      <c r="E17" s="31" t="s">
        <v>329</v>
      </c>
      <c r="F17" s="31">
        <v>21222</v>
      </c>
      <c r="G17" s="31" t="s">
        <v>104</v>
      </c>
      <c r="H17" s="434">
        <v>72</v>
      </c>
      <c r="I17" s="434">
        <v>8</v>
      </c>
      <c r="J17" s="86">
        <v>42857</v>
      </c>
      <c r="K17" s="31" t="s">
        <v>169</v>
      </c>
      <c r="L17" s="55">
        <v>1800000</v>
      </c>
      <c r="M17" s="435">
        <v>15106563</v>
      </c>
      <c r="N17" s="55">
        <v>2994684</v>
      </c>
      <c r="O17" s="55">
        <v>2369468</v>
      </c>
      <c r="P17" s="55">
        <v>933491</v>
      </c>
      <c r="Q17" s="429" t="b">
        <v>1</v>
      </c>
      <c r="R17" s="430">
        <v>23204206</v>
      </c>
      <c r="S17" s="293" t="s">
        <v>174</v>
      </c>
      <c r="T17" s="55">
        <v>23204206</v>
      </c>
      <c r="U17" s="429">
        <v>0</v>
      </c>
      <c r="V17" s="431">
        <v>0</v>
      </c>
      <c r="W17" s="429"/>
      <c r="X17" s="443">
        <v>0</v>
      </c>
      <c r="Y17" s="55">
        <v>0</v>
      </c>
      <c r="Z17" s="55">
        <v>15373463</v>
      </c>
      <c r="AA17" s="55">
        <v>0</v>
      </c>
      <c r="AB17" s="55">
        <v>0</v>
      </c>
      <c r="AC17" s="55">
        <v>7830743</v>
      </c>
      <c r="AD17" s="429">
        <v>23204206</v>
      </c>
      <c r="AE17" s="429" t="b">
        <v>1</v>
      </c>
      <c r="AF17" s="429">
        <v>0</v>
      </c>
      <c r="AG17" s="429"/>
      <c r="AH17" s="430">
        <v>23204206</v>
      </c>
      <c r="AI17" s="55">
        <v>0</v>
      </c>
      <c r="AJ17" s="55">
        <v>0</v>
      </c>
      <c r="AK17" s="55">
        <v>0</v>
      </c>
      <c r="AL17" s="55">
        <v>0</v>
      </c>
      <c r="AM17" s="55">
        <v>0</v>
      </c>
      <c r="AN17" s="55">
        <v>0</v>
      </c>
      <c r="AO17" s="55">
        <v>0</v>
      </c>
      <c r="AP17" s="55">
        <v>0</v>
      </c>
      <c r="AQ17" s="55">
        <v>1500000</v>
      </c>
      <c r="AR17" s="55">
        <v>15373463</v>
      </c>
      <c r="AS17" s="55">
        <v>15373463</v>
      </c>
      <c r="AT17" s="55">
        <v>7830743</v>
      </c>
      <c r="AU17" s="429">
        <v>23204206</v>
      </c>
      <c r="AV17" s="429">
        <v>0</v>
      </c>
      <c r="AW17" s="174" t="b">
        <v>1</v>
      </c>
      <c r="AX17" s="174">
        <v>0</v>
      </c>
      <c r="AY17" s="429"/>
      <c r="AZ17" s="430">
        <v>23204206</v>
      </c>
      <c r="BA17" s="31" t="s">
        <v>824</v>
      </c>
      <c r="BB17" s="433">
        <v>0</v>
      </c>
    </row>
    <row r="18" spans="1:54" ht="45" x14ac:dyDescent="0.25">
      <c r="A18" s="293">
        <v>10496</v>
      </c>
      <c r="B18" s="39" t="s">
        <v>842</v>
      </c>
      <c r="C18" s="31" t="s">
        <v>841</v>
      </c>
      <c r="D18" s="31" t="s">
        <v>846</v>
      </c>
      <c r="E18" s="31" t="s">
        <v>104</v>
      </c>
      <c r="F18" s="31">
        <v>21216</v>
      </c>
      <c r="G18" s="31" t="s">
        <v>156</v>
      </c>
      <c r="H18" s="434">
        <v>65</v>
      </c>
      <c r="I18" s="434">
        <v>7</v>
      </c>
      <c r="J18" s="86">
        <v>42914</v>
      </c>
      <c r="K18" s="31" t="s">
        <v>169</v>
      </c>
      <c r="L18" s="55">
        <v>603418</v>
      </c>
      <c r="M18" s="435">
        <v>12693173</v>
      </c>
      <c r="N18" s="55">
        <v>2372677</v>
      </c>
      <c r="O18" s="55">
        <v>1944416</v>
      </c>
      <c r="P18" s="55">
        <v>286131</v>
      </c>
      <c r="Q18" s="429" t="b">
        <v>1</v>
      </c>
      <c r="R18" s="430">
        <v>17899815</v>
      </c>
      <c r="S18" s="293" t="s">
        <v>174</v>
      </c>
      <c r="T18" s="55">
        <v>17899815</v>
      </c>
      <c r="U18" s="429">
        <v>0</v>
      </c>
      <c r="V18" s="431">
        <v>0</v>
      </c>
      <c r="W18" s="429"/>
      <c r="X18" s="443"/>
      <c r="Y18" s="55">
        <v>0</v>
      </c>
      <c r="Z18" s="55">
        <v>14698430</v>
      </c>
      <c r="AA18" s="55">
        <v>0</v>
      </c>
      <c r="AB18" s="55">
        <v>0</v>
      </c>
      <c r="AC18" s="55">
        <v>3201385</v>
      </c>
      <c r="AD18" s="429">
        <v>17899815</v>
      </c>
      <c r="AE18" s="429" t="b">
        <v>1</v>
      </c>
      <c r="AF18" s="429">
        <v>0</v>
      </c>
      <c r="AG18" s="429"/>
      <c r="AH18" s="430">
        <v>17899815</v>
      </c>
      <c r="AI18" s="55">
        <v>0</v>
      </c>
      <c r="AJ18" s="55">
        <v>0</v>
      </c>
      <c r="AK18" s="55">
        <v>0</v>
      </c>
      <c r="AL18" s="55">
        <v>0</v>
      </c>
      <c r="AM18" s="55">
        <v>0</v>
      </c>
      <c r="AN18" s="55">
        <v>0</v>
      </c>
      <c r="AO18" s="55">
        <v>0</v>
      </c>
      <c r="AP18" s="55">
        <v>0</v>
      </c>
      <c r="AQ18" s="55">
        <v>1500000</v>
      </c>
      <c r="AR18" s="55">
        <v>14698430</v>
      </c>
      <c r="AS18" s="55">
        <v>14698430</v>
      </c>
      <c r="AT18" s="55">
        <v>3201385</v>
      </c>
      <c r="AU18" s="429">
        <v>17899815</v>
      </c>
      <c r="AV18" s="429">
        <v>0</v>
      </c>
      <c r="AW18" s="174" t="b">
        <v>1</v>
      </c>
      <c r="AX18" s="174">
        <v>0</v>
      </c>
      <c r="AY18" s="429"/>
      <c r="AZ18" s="430">
        <v>17899815</v>
      </c>
      <c r="BA18" s="31" t="s">
        <v>814</v>
      </c>
      <c r="BB18" s="433">
        <v>0</v>
      </c>
    </row>
    <row r="19" spans="1:54" x14ac:dyDescent="0.25">
      <c r="A19" s="293">
        <v>10500</v>
      </c>
      <c r="B19" s="39" t="s">
        <v>784</v>
      </c>
      <c r="C19" s="31" t="s">
        <v>427</v>
      </c>
      <c r="D19" s="31" t="s">
        <v>805</v>
      </c>
      <c r="E19" s="31" t="s">
        <v>329</v>
      </c>
      <c r="F19" s="31">
        <v>21222</v>
      </c>
      <c r="G19" s="31" t="s">
        <v>104</v>
      </c>
      <c r="H19" s="434">
        <v>118</v>
      </c>
      <c r="I19" s="434">
        <v>29</v>
      </c>
      <c r="J19" s="86">
        <v>42788</v>
      </c>
      <c r="K19" s="31" t="s">
        <v>171</v>
      </c>
      <c r="L19" s="55">
        <v>5560000</v>
      </c>
      <c r="M19" s="435">
        <v>16045746</v>
      </c>
      <c r="N19" s="55">
        <v>3021655</v>
      </c>
      <c r="O19" s="55">
        <v>2500000</v>
      </c>
      <c r="P19" s="55">
        <v>888385</v>
      </c>
      <c r="Q19" s="429" t="b">
        <v>1</v>
      </c>
      <c r="R19" s="430">
        <v>28015786</v>
      </c>
      <c r="S19" s="293" t="s">
        <v>174</v>
      </c>
      <c r="T19" s="55">
        <v>28015786</v>
      </c>
      <c r="U19" s="429">
        <v>0</v>
      </c>
      <c r="V19" s="431">
        <v>0</v>
      </c>
      <c r="W19" s="429" t="s">
        <v>439</v>
      </c>
      <c r="X19" s="443">
        <v>0</v>
      </c>
      <c r="Y19" s="55">
        <v>0</v>
      </c>
      <c r="Z19" s="55">
        <v>15448455</v>
      </c>
      <c r="AA19" s="55">
        <v>2000000</v>
      </c>
      <c r="AB19" s="55">
        <v>0</v>
      </c>
      <c r="AC19" s="55">
        <v>10567331</v>
      </c>
      <c r="AD19" s="429">
        <v>28015786</v>
      </c>
      <c r="AE19" s="429" t="b">
        <v>1</v>
      </c>
      <c r="AF19" s="429">
        <v>0</v>
      </c>
      <c r="AG19" s="429"/>
      <c r="AH19" s="441">
        <v>28015786</v>
      </c>
      <c r="AI19" s="55">
        <v>0</v>
      </c>
      <c r="AJ19" s="55">
        <v>0</v>
      </c>
      <c r="AK19" s="55">
        <v>2000000</v>
      </c>
      <c r="AL19" s="55">
        <v>0</v>
      </c>
      <c r="AM19" s="55">
        <v>0</v>
      </c>
      <c r="AN19" s="55">
        <v>0</v>
      </c>
      <c r="AO19" s="55">
        <v>0</v>
      </c>
      <c r="AP19" s="55">
        <v>0</v>
      </c>
      <c r="AQ19" s="55">
        <v>1500000</v>
      </c>
      <c r="AR19" s="55">
        <v>15448455</v>
      </c>
      <c r="AS19" s="55">
        <v>15448455</v>
      </c>
      <c r="AT19" s="55">
        <v>10567331</v>
      </c>
      <c r="AU19" s="429">
        <v>28015786</v>
      </c>
      <c r="AV19" s="429">
        <v>0</v>
      </c>
      <c r="AW19" s="174" t="b">
        <v>1</v>
      </c>
      <c r="AX19" s="174">
        <v>0</v>
      </c>
      <c r="AY19" s="429" t="s">
        <v>439</v>
      </c>
      <c r="AZ19" s="430">
        <v>28015786</v>
      </c>
      <c r="BA19" s="31" t="s">
        <v>177</v>
      </c>
      <c r="BB19" s="433">
        <v>0</v>
      </c>
    </row>
    <row r="20" spans="1:54" ht="45" x14ac:dyDescent="0.25">
      <c r="A20" s="293">
        <v>10501</v>
      </c>
      <c r="B20" s="39" t="s">
        <v>782</v>
      </c>
      <c r="C20" s="31" t="s">
        <v>414</v>
      </c>
      <c r="D20" s="31" t="s">
        <v>803</v>
      </c>
      <c r="E20" s="31" t="s">
        <v>207</v>
      </c>
      <c r="F20" s="31">
        <v>21401</v>
      </c>
      <c r="G20" s="31" t="s">
        <v>226</v>
      </c>
      <c r="H20" s="434">
        <v>81</v>
      </c>
      <c r="I20" s="434">
        <v>13</v>
      </c>
      <c r="J20" s="86">
        <v>42788</v>
      </c>
      <c r="K20" s="31" t="s">
        <v>171</v>
      </c>
      <c r="L20" s="55">
        <v>6261622</v>
      </c>
      <c r="M20" s="435">
        <v>7189270</v>
      </c>
      <c r="N20" s="55">
        <v>1932838</v>
      </c>
      <c r="O20" s="55">
        <v>1860357</v>
      </c>
      <c r="P20" s="55">
        <v>781122</v>
      </c>
      <c r="Q20" s="429" t="b">
        <v>1</v>
      </c>
      <c r="R20" s="430">
        <v>18025209</v>
      </c>
      <c r="S20" s="293" t="s">
        <v>174</v>
      </c>
      <c r="T20" s="55">
        <v>18025209</v>
      </c>
      <c r="U20" s="429">
        <v>0</v>
      </c>
      <c r="V20" s="431">
        <v>0</v>
      </c>
      <c r="W20" s="429" t="s">
        <v>439</v>
      </c>
      <c r="X20" s="443">
        <v>0</v>
      </c>
      <c r="Y20" s="55">
        <v>0</v>
      </c>
      <c r="Z20" s="55">
        <v>7696253</v>
      </c>
      <c r="AA20" s="55"/>
      <c r="AB20" s="55">
        <v>2000000</v>
      </c>
      <c r="AC20" s="55">
        <v>8328956</v>
      </c>
      <c r="AD20" s="429">
        <v>18025209</v>
      </c>
      <c r="AE20" s="429" t="b">
        <v>1</v>
      </c>
      <c r="AF20" s="429">
        <v>0</v>
      </c>
      <c r="AG20" s="429" t="s">
        <v>439</v>
      </c>
      <c r="AH20" s="430">
        <v>18025209</v>
      </c>
      <c r="AI20" s="55">
        <v>2000000</v>
      </c>
      <c r="AJ20" s="55">
        <v>0</v>
      </c>
      <c r="AK20" s="55">
        <v>0</v>
      </c>
      <c r="AL20" s="55">
        <v>0</v>
      </c>
      <c r="AM20" s="55">
        <v>0</v>
      </c>
      <c r="AN20" s="55">
        <v>0</v>
      </c>
      <c r="AO20" s="55">
        <v>0</v>
      </c>
      <c r="AP20" s="55">
        <v>0</v>
      </c>
      <c r="AQ20" s="55">
        <v>750929</v>
      </c>
      <c r="AR20" s="55">
        <v>7696253</v>
      </c>
      <c r="AS20" s="55">
        <v>7696253</v>
      </c>
      <c r="AT20" s="55">
        <v>8328956</v>
      </c>
      <c r="AU20" s="429">
        <v>18025209</v>
      </c>
      <c r="AV20" s="429">
        <v>0</v>
      </c>
      <c r="AW20" s="174" t="b">
        <v>1</v>
      </c>
      <c r="AX20" s="174">
        <v>0</v>
      </c>
      <c r="AY20" s="429" t="s">
        <v>439</v>
      </c>
      <c r="AZ20" s="430">
        <v>18025209</v>
      </c>
      <c r="BA20" s="31" t="s">
        <v>177</v>
      </c>
      <c r="BB20" s="433">
        <v>0</v>
      </c>
    </row>
    <row r="21" spans="1:54" ht="30" x14ac:dyDescent="0.25">
      <c r="A21" s="293">
        <v>10503</v>
      </c>
      <c r="B21" s="39" t="s">
        <v>811</v>
      </c>
      <c r="C21" s="31" t="s">
        <v>812</v>
      </c>
      <c r="D21" s="31" t="s">
        <v>813</v>
      </c>
      <c r="E21" s="31" t="s">
        <v>104</v>
      </c>
      <c r="F21" s="31">
        <v>21212</v>
      </c>
      <c r="G21" s="31" t="s">
        <v>156</v>
      </c>
      <c r="H21" s="434">
        <v>42</v>
      </c>
      <c r="I21" s="434">
        <v>7</v>
      </c>
      <c r="J21" s="86">
        <v>42843</v>
      </c>
      <c r="K21" s="31" t="s">
        <v>169</v>
      </c>
      <c r="L21" s="55">
        <v>199844</v>
      </c>
      <c r="M21" s="435">
        <v>6457847</v>
      </c>
      <c r="N21" s="55">
        <v>1614331</v>
      </c>
      <c r="O21" s="55">
        <v>1158520</v>
      </c>
      <c r="P21" s="55">
        <v>226768</v>
      </c>
      <c r="Q21" s="429" t="b">
        <v>1</v>
      </c>
      <c r="R21" s="430">
        <v>9657310</v>
      </c>
      <c r="S21" s="293" t="s">
        <v>174</v>
      </c>
      <c r="T21" s="55">
        <v>9657310</v>
      </c>
      <c r="U21" s="429">
        <v>0</v>
      </c>
      <c r="V21" s="431">
        <v>0</v>
      </c>
      <c r="W21" s="429"/>
      <c r="X21" s="443">
        <v>0</v>
      </c>
      <c r="Y21" s="55">
        <v>0</v>
      </c>
      <c r="Z21" s="55">
        <v>7032693</v>
      </c>
      <c r="AA21" s="55">
        <v>0</v>
      </c>
      <c r="AB21" s="55">
        <v>0</v>
      </c>
      <c r="AC21" s="55">
        <v>2624617</v>
      </c>
      <c r="AD21" s="429">
        <v>9657310</v>
      </c>
      <c r="AE21" s="429" t="b">
        <v>1</v>
      </c>
      <c r="AF21" s="429">
        <v>0</v>
      </c>
      <c r="AG21" s="429"/>
      <c r="AH21" s="430">
        <v>9657310</v>
      </c>
      <c r="AI21" s="55">
        <v>0</v>
      </c>
      <c r="AJ21" s="55">
        <v>0</v>
      </c>
      <c r="AK21" s="55">
        <v>0</v>
      </c>
      <c r="AL21" s="55">
        <v>0</v>
      </c>
      <c r="AM21" s="55">
        <v>0</v>
      </c>
      <c r="AN21" s="55">
        <v>0</v>
      </c>
      <c r="AO21" s="55">
        <v>0</v>
      </c>
      <c r="AP21" s="55">
        <v>0</v>
      </c>
      <c r="AQ21" s="55">
        <v>663462</v>
      </c>
      <c r="AR21" s="55">
        <v>7032693</v>
      </c>
      <c r="AS21" s="55">
        <v>7032693</v>
      </c>
      <c r="AT21" s="55">
        <v>2624617</v>
      </c>
      <c r="AU21" s="429">
        <v>9657310</v>
      </c>
      <c r="AV21" s="429">
        <v>0</v>
      </c>
      <c r="AW21" s="174" t="b">
        <v>1</v>
      </c>
      <c r="AX21" s="174">
        <v>0</v>
      </c>
      <c r="AY21" s="429"/>
      <c r="AZ21" s="430">
        <v>9657310</v>
      </c>
      <c r="BA21" s="31" t="s">
        <v>814</v>
      </c>
      <c r="BB21" s="433">
        <v>0</v>
      </c>
    </row>
    <row r="22" spans="1:54" ht="30" x14ac:dyDescent="0.25">
      <c r="A22" s="293">
        <v>10504</v>
      </c>
      <c r="B22" s="427" t="s">
        <v>733</v>
      </c>
      <c r="C22" s="436" t="s">
        <v>734</v>
      </c>
      <c r="D22" s="437" t="s">
        <v>735</v>
      </c>
      <c r="E22" s="437" t="s">
        <v>138</v>
      </c>
      <c r="F22" s="437">
        <v>21702</v>
      </c>
      <c r="G22" s="437" t="s">
        <v>138</v>
      </c>
      <c r="H22" s="437">
        <v>240</v>
      </c>
      <c r="I22" s="437">
        <v>12</v>
      </c>
      <c r="J22" s="438">
        <v>42592</v>
      </c>
      <c r="K22" s="439" t="s">
        <v>169</v>
      </c>
      <c r="L22" s="204">
        <v>5226320</v>
      </c>
      <c r="M22" s="204">
        <v>30696556</v>
      </c>
      <c r="N22" s="195">
        <v>7996970</v>
      </c>
      <c r="O22" s="195">
        <v>3150000</v>
      </c>
      <c r="P22" s="55">
        <v>27429486</v>
      </c>
      <c r="Q22" s="429" t="b">
        <v>1</v>
      </c>
      <c r="R22" s="430">
        <v>74499332</v>
      </c>
      <c r="S22" s="293" t="s">
        <v>174</v>
      </c>
      <c r="T22" s="55">
        <v>74499332</v>
      </c>
      <c r="U22" s="429">
        <v>0</v>
      </c>
      <c r="V22" s="431">
        <v>0</v>
      </c>
      <c r="W22" s="429"/>
      <c r="X22" s="432">
        <v>24000000</v>
      </c>
      <c r="Y22" s="440">
        <v>0</v>
      </c>
      <c r="Z22" s="198">
        <v>13076228</v>
      </c>
      <c r="AA22" s="55">
        <v>0</v>
      </c>
      <c r="AB22" s="55">
        <v>0</v>
      </c>
      <c r="AC22" s="173">
        <v>37423104</v>
      </c>
      <c r="AD22" s="429">
        <v>74499332</v>
      </c>
      <c r="AE22" s="429" t="b">
        <v>1</v>
      </c>
      <c r="AF22" s="429">
        <v>0</v>
      </c>
      <c r="AG22" s="429"/>
      <c r="AH22" s="441">
        <v>74499332</v>
      </c>
      <c r="AI22" s="442">
        <v>0</v>
      </c>
      <c r="AJ22" s="55">
        <v>24000000</v>
      </c>
      <c r="AK22" s="164">
        <v>0</v>
      </c>
      <c r="AL22" s="442">
        <v>0</v>
      </c>
      <c r="AM22" s="442">
        <v>0</v>
      </c>
      <c r="AN22" s="442">
        <v>0</v>
      </c>
      <c r="AO22" s="164">
        <v>1166484</v>
      </c>
      <c r="AP22" s="198">
        <v>13076228</v>
      </c>
      <c r="AQ22" s="442">
        <v>0</v>
      </c>
      <c r="AR22" s="442">
        <v>0</v>
      </c>
      <c r="AS22" s="55">
        <v>13076228</v>
      </c>
      <c r="AT22" s="55">
        <v>37423104</v>
      </c>
      <c r="AU22" s="429">
        <v>74499332</v>
      </c>
      <c r="AV22" s="429">
        <v>0</v>
      </c>
      <c r="AW22" s="174" t="b">
        <v>1</v>
      </c>
      <c r="AX22" s="174">
        <v>0</v>
      </c>
      <c r="AY22" s="429"/>
      <c r="AZ22" s="430">
        <v>74499332</v>
      </c>
      <c r="BA22" s="31" t="s">
        <v>177</v>
      </c>
      <c r="BB22" s="433">
        <v>0</v>
      </c>
    </row>
    <row r="23" spans="1:54" ht="30" x14ac:dyDescent="0.25">
      <c r="A23" s="293">
        <v>10507</v>
      </c>
      <c r="B23" s="427" t="s">
        <v>755</v>
      </c>
      <c r="C23" s="31" t="s">
        <v>470</v>
      </c>
      <c r="D23" s="31" t="s">
        <v>758</v>
      </c>
      <c r="E23" s="31" t="s">
        <v>196</v>
      </c>
      <c r="F23" s="31">
        <v>21040</v>
      </c>
      <c r="G23" s="31" t="s">
        <v>225</v>
      </c>
      <c r="H23" s="31">
        <v>56</v>
      </c>
      <c r="I23" s="31">
        <v>3</v>
      </c>
      <c r="J23" s="86">
        <v>42716</v>
      </c>
      <c r="K23" s="31" t="s">
        <v>171</v>
      </c>
      <c r="L23" s="428">
        <v>4200000</v>
      </c>
      <c r="M23" s="428">
        <v>3576862</v>
      </c>
      <c r="N23" s="55">
        <v>1312490</v>
      </c>
      <c r="O23" s="55">
        <v>1079030</v>
      </c>
      <c r="P23" s="55">
        <v>2889095</v>
      </c>
      <c r="Q23" s="429" t="b">
        <v>1</v>
      </c>
      <c r="R23" s="430">
        <v>13057477</v>
      </c>
      <c r="S23" s="293" t="s">
        <v>174</v>
      </c>
      <c r="T23" s="55">
        <v>13057477</v>
      </c>
      <c r="U23" s="429">
        <v>0</v>
      </c>
      <c r="V23" s="431">
        <v>0</v>
      </c>
      <c r="W23" s="429" t="s">
        <v>439</v>
      </c>
      <c r="X23" s="432">
        <v>2360000</v>
      </c>
      <c r="Y23" s="55">
        <v>2840000</v>
      </c>
      <c r="Z23" s="55">
        <v>3309191</v>
      </c>
      <c r="AA23" s="55">
        <v>2479479</v>
      </c>
      <c r="AB23" s="55">
        <v>0</v>
      </c>
      <c r="AC23" s="55">
        <v>2068807</v>
      </c>
      <c r="AD23" s="429">
        <v>13057477</v>
      </c>
      <c r="AE23" s="429" t="b">
        <v>1</v>
      </c>
      <c r="AF23" s="429">
        <v>0</v>
      </c>
      <c r="AG23" s="429" t="s">
        <v>439</v>
      </c>
      <c r="AH23" s="430">
        <v>13057477</v>
      </c>
      <c r="AI23" s="55">
        <v>0</v>
      </c>
      <c r="AJ23" s="55">
        <v>5200000</v>
      </c>
      <c r="AK23" s="55">
        <v>0</v>
      </c>
      <c r="AL23" s="55">
        <v>2479479</v>
      </c>
      <c r="AM23" s="55"/>
      <c r="AN23" s="55"/>
      <c r="AO23" s="55">
        <v>315193</v>
      </c>
      <c r="AP23" s="55">
        <v>3309191</v>
      </c>
      <c r="AQ23" s="55">
        <v>0</v>
      </c>
      <c r="AR23" s="55">
        <v>0</v>
      </c>
      <c r="AS23" s="55">
        <v>3309191</v>
      </c>
      <c r="AT23" s="55">
        <v>2068807</v>
      </c>
      <c r="AU23" s="429">
        <v>13057477</v>
      </c>
      <c r="AV23" s="429">
        <v>0</v>
      </c>
      <c r="AW23" s="174" t="b">
        <v>1</v>
      </c>
      <c r="AX23" s="174">
        <v>0</v>
      </c>
      <c r="AY23" s="429" t="s">
        <v>760</v>
      </c>
      <c r="AZ23" s="430">
        <v>13057477</v>
      </c>
      <c r="BA23" s="31" t="s">
        <v>177</v>
      </c>
      <c r="BB23" s="433">
        <v>0</v>
      </c>
    </row>
    <row r="24" spans="1:54" ht="30" x14ac:dyDescent="0.25">
      <c r="A24" s="293">
        <v>10510</v>
      </c>
      <c r="B24" s="39" t="s">
        <v>822</v>
      </c>
      <c r="C24" s="31" t="s">
        <v>482</v>
      </c>
      <c r="D24" s="31" t="s">
        <v>823</v>
      </c>
      <c r="E24" s="31" t="s">
        <v>274</v>
      </c>
      <c r="F24" s="31">
        <v>21117</v>
      </c>
      <c r="G24" s="31" t="s">
        <v>104</v>
      </c>
      <c r="H24" s="434">
        <v>87</v>
      </c>
      <c r="I24" s="434">
        <v>9</v>
      </c>
      <c r="J24" s="86">
        <v>42856</v>
      </c>
      <c r="K24" s="31" t="s">
        <v>169</v>
      </c>
      <c r="L24" s="55">
        <v>2030000</v>
      </c>
      <c r="M24" s="435">
        <v>18527194</v>
      </c>
      <c r="N24" s="55">
        <v>3419862</v>
      </c>
      <c r="O24" s="55">
        <v>2500000</v>
      </c>
      <c r="P24" s="55">
        <v>328033</v>
      </c>
      <c r="Q24" s="429" t="b">
        <v>1</v>
      </c>
      <c r="R24" s="430">
        <v>26805089</v>
      </c>
      <c r="S24" s="293" t="s">
        <v>174</v>
      </c>
      <c r="T24" s="55">
        <v>26805089</v>
      </c>
      <c r="U24" s="429">
        <v>0</v>
      </c>
      <c r="V24" s="431">
        <v>0</v>
      </c>
      <c r="W24" s="429" t="s">
        <v>775</v>
      </c>
      <c r="X24" s="443">
        <v>0</v>
      </c>
      <c r="Y24" s="55">
        <v>0</v>
      </c>
      <c r="Z24" s="55">
        <v>16198380</v>
      </c>
      <c r="AA24" s="55">
        <v>2195220</v>
      </c>
      <c r="AB24" s="55">
        <v>0</v>
      </c>
      <c r="AC24" s="31">
        <v>8411489</v>
      </c>
      <c r="AD24" s="429">
        <v>26805089</v>
      </c>
      <c r="AE24" s="429" t="b">
        <v>1</v>
      </c>
      <c r="AF24" s="429">
        <v>0</v>
      </c>
      <c r="AG24" s="429" t="s">
        <v>775</v>
      </c>
      <c r="AH24" s="430">
        <v>26805089</v>
      </c>
      <c r="AI24" s="55">
        <v>0</v>
      </c>
      <c r="AJ24" s="55">
        <v>0</v>
      </c>
      <c r="AK24" s="55">
        <v>2000000</v>
      </c>
      <c r="AL24" s="55">
        <v>0</v>
      </c>
      <c r="AM24" s="55">
        <v>0</v>
      </c>
      <c r="AN24" s="55">
        <v>195220</v>
      </c>
      <c r="AO24" s="55">
        <v>0</v>
      </c>
      <c r="AP24" s="55">
        <v>0</v>
      </c>
      <c r="AQ24" s="55">
        <v>1500000</v>
      </c>
      <c r="AR24" s="55">
        <v>16198380</v>
      </c>
      <c r="AS24" s="55">
        <v>16198380</v>
      </c>
      <c r="AT24" s="55">
        <v>8411489</v>
      </c>
      <c r="AU24" s="429">
        <v>26805089</v>
      </c>
      <c r="AV24" s="429">
        <v>0</v>
      </c>
      <c r="AW24" s="174" t="b">
        <v>1</v>
      </c>
      <c r="AX24" s="174">
        <v>0</v>
      </c>
      <c r="AY24" s="429" t="s">
        <v>775</v>
      </c>
      <c r="AZ24" s="430">
        <v>26805089</v>
      </c>
      <c r="BA24" s="31" t="s">
        <v>824</v>
      </c>
      <c r="BB24" s="433">
        <v>0</v>
      </c>
    </row>
    <row r="25" spans="1:54" ht="13.5" customHeight="1" x14ac:dyDescent="0.25">
      <c r="A25" s="293">
        <v>10513</v>
      </c>
      <c r="B25" s="427" t="s">
        <v>754</v>
      </c>
      <c r="C25" s="31" t="s">
        <v>761</v>
      </c>
      <c r="D25" s="31" t="s">
        <v>763</v>
      </c>
      <c r="E25" s="31" t="s">
        <v>179</v>
      </c>
      <c r="F25" s="31">
        <v>21620</v>
      </c>
      <c r="G25" s="31" t="s">
        <v>224</v>
      </c>
      <c r="H25" s="31">
        <v>34</v>
      </c>
      <c r="I25" s="31">
        <v>2</v>
      </c>
      <c r="J25" s="86">
        <v>42716</v>
      </c>
      <c r="K25" s="31" t="s">
        <v>171</v>
      </c>
      <c r="L25" s="428">
        <v>1610136</v>
      </c>
      <c r="M25" s="428">
        <v>3185915</v>
      </c>
      <c r="N25" s="55">
        <v>1028482</v>
      </c>
      <c r="O25" s="55">
        <v>731289</v>
      </c>
      <c r="P25" s="55">
        <v>2585068</v>
      </c>
      <c r="Q25" s="429" t="b">
        <v>1</v>
      </c>
      <c r="R25" s="430">
        <v>9140890</v>
      </c>
      <c r="S25" s="293" t="s">
        <v>174</v>
      </c>
      <c r="T25" s="55">
        <v>9140890</v>
      </c>
      <c r="U25" s="429">
        <v>0</v>
      </c>
      <c r="V25" s="431">
        <v>0</v>
      </c>
      <c r="W25" s="429" t="s">
        <v>439</v>
      </c>
      <c r="X25" s="432">
        <v>2300000</v>
      </c>
      <c r="Y25" s="55">
        <v>1030000</v>
      </c>
      <c r="Z25" s="55">
        <v>2239133</v>
      </c>
      <c r="AA25" s="55">
        <v>1785170</v>
      </c>
      <c r="AB25" s="55">
        <v>0</v>
      </c>
      <c r="AC25" s="55">
        <v>1786587</v>
      </c>
      <c r="AD25" s="429">
        <v>9140890</v>
      </c>
      <c r="AE25" s="429" t="b">
        <v>1</v>
      </c>
      <c r="AF25" s="429">
        <v>0</v>
      </c>
      <c r="AG25" s="429" t="s">
        <v>439</v>
      </c>
      <c r="AH25" s="441">
        <v>9140890</v>
      </c>
      <c r="AI25" s="55">
        <v>0</v>
      </c>
      <c r="AJ25" s="55">
        <v>3330000</v>
      </c>
      <c r="AK25" s="55">
        <v>0</v>
      </c>
      <c r="AL25" s="55">
        <v>1785170</v>
      </c>
      <c r="AM25" s="55">
        <v>0</v>
      </c>
      <c r="AN25" s="55">
        <v>0</v>
      </c>
      <c r="AO25" s="55">
        <v>203578</v>
      </c>
      <c r="AP25" s="55">
        <v>2239133</v>
      </c>
      <c r="AQ25" s="55">
        <v>0</v>
      </c>
      <c r="AR25" s="55">
        <v>0</v>
      </c>
      <c r="AS25" s="55">
        <v>2239133</v>
      </c>
      <c r="AT25" s="55">
        <v>1786587</v>
      </c>
      <c r="AU25" s="429">
        <v>9140890</v>
      </c>
      <c r="AV25" s="429">
        <v>0</v>
      </c>
      <c r="AW25" s="174" t="b">
        <v>1</v>
      </c>
      <c r="AX25" s="174">
        <v>0</v>
      </c>
      <c r="AY25" s="429" t="s">
        <v>760</v>
      </c>
      <c r="AZ25" s="430">
        <v>9140890</v>
      </c>
      <c r="BA25" s="31" t="s">
        <v>177</v>
      </c>
      <c r="BB25" s="433">
        <v>0</v>
      </c>
    </row>
    <row r="26" spans="1:54" ht="45" x14ac:dyDescent="0.25">
      <c r="A26" s="293">
        <v>10514</v>
      </c>
      <c r="B26" s="39" t="s">
        <v>831</v>
      </c>
      <c r="C26" s="31" t="s">
        <v>829</v>
      </c>
      <c r="D26" s="31" t="s">
        <v>830</v>
      </c>
      <c r="E26" s="31" t="s">
        <v>104</v>
      </c>
      <c r="F26" s="31">
        <v>21217</v>
      </c>
      <c r="G26" s="31" t="s">
        <v>156</v>
      </c>
      <c r="H26" s="434">
        <v>73</v>
      </c>
      <c r="I26" s="434">
        <v>11</v>
      </c>
      <c r="J26" s="86">
        <v>42892</v>
      </c>
      <c r="K26" s="31" t="s">
        <v>169</v>
      </c>
      <c r="L26" s="55">
        <v>985699</v>
      </c>
      <c r="M26" s="435">
        <v>15175924</v>
      </c>
      <c r="N26" s="55">
        <v>3337771</v>
      </c>
      <c r="O26" s="55">
        <v>2350665</v>
      </c>
      <c r="P26" s="55">
        <v>411316</v>
      </c>
      <c r="Q26" s="429" t="b">
        <v>1</v>
      </c>
      <c r="R26" s="430">
        <v>22261375</v>
      </c>
      <c r="S26" s="293" t="s">
        <v>174</v>
      </c>
      <c r="T26" s="55">
        <v>22261375</v>
      </c>
      <c r="U26" s="429">
        <v>0</v>
      </c>
      <c r="V26" s="431">
        <v>0</v>
      </c>
      <c r="W26" s="429"/>
      <c r="X26" s="443">
        <v>0</v>
      </c>
      <c r="Y26" s="55">
        <v>0</v>
      </c>
      <c r="Z26" s="55">
        <v>15900000</v>
      </c>
      <c r="AA26" s="55">
        <v>1250000</v>
      </c>
      <c r="AB26" s="55">
        <v>0</v>
      </c>
      <c r="AC26" s="55">
        <v>5111375</v>
      </c>
      <c r="AD26" s="429">
        <v>22261375</v>
      </c>
      <c r="AE26" s="429" t="b">
        <v>1</v>
      </c>
      <c r="AF26" s="429">
        <v>0</v>
      </c>
      <c r="AG26" s="429"/>
      <c r="AH26" s="430">
        <v>22261375</v>
      </c>
      <c r="AI26" s="55">
        <v>0</v>
      </c>
      <c r="AJ26" s="55">
        <v>0</v>
      </c>
      <c r="AK26" s="55">
        <v>1250000</v>
      </c>
      <c r="AL26" s="55">
        <v>0</v>
      </c>
      <c r="AM26" s="55">
        <v>0</v>
      </c>
      <c r="AN26" s="55">
        <v>0</v>
      </c>
      <c r="AO26" s="55">
        <v>0</v>
      </c>
      <c r="AP26" s="55">
        <v>0</v>
      </c>
      <c r="AQ26" s="55">
        <v>1500000</v>
      </c>
      <c r="AR26" s="55">
        <v>15900000</v>
      </c>
      <c r="AS26" s="55">
        <v>15900000</v>
      </c>
      <c r="AT26" s="55">
        <v>5111375</v>
      </c>
      <c r="AU26" s="429">
        <v>22261375</v>
      </c>
      <c r="AV26" s="429">
        <v>0</v>
      </c>
      <c r="AW26" s="174" t="b">
        <v>1</v>
      </c>
      <c r="AX26" s="174">
        <v>0</v>
      </c>
      <c r="AY26" s="429"/>
      <c r="AZ26" s="430">
        <v>22261375</v>
      </c>
      <c r="BA26" s="31" t="s">
        <v>814</v>
      </c>
      <c r="BB26" s="433">
        <v>0</v>
      </c>
    </row>
    <row r="27" spans="1:54" ht="45" x14ac:dyDescent="0.25">
      <c r="A27" s="293">
        <v>10516</v>
      </c>
      <c r="B27" s="39" t="s">
        <v>835</v>
      </c>
      <c r="C27" s="31" t="s">
        <v>417</v>
      </c>
      <c r="D27" s="31" t="s">
        <v>836</v>
      </c>
      <c r="E27" s="31" t="s">
        <v>104</v>
      </c>
      <c r="F27" s="31">
        <v>21075</v>
      </c>
      <c r="G27" s="31" t="s">
        <v>156</v>
      </c>
      <c r="H27" s="434">
        <v>70</v>
      </c>
      <c r="I27" s="434">
        <v>11</v>
      </c>
      <c r="J27" s="86">
        <v>42908</v>
      </c>
      <c r="K27" s="31" t="s">
        <v>169</v>
      </c>
      <c r="L27" s="55">
        <v>497050</v>
      </c>
      <c r="M27" s="435">
        <v>15914816</v>
      </c>
      <c r="N27" s="55">
        <v>3225660</v>
      </c>
      <c r="O27" s="55">
        <v>2366181</v>
      </c>
      <c r="P27" s="55">
        <v>463735</v>
      </c>
      <c r="Q27" s="429" t="b">
        <v>1</v>
      </c>
      <c r="R27" s="430">
        <v>22467442</v>
      </c>
      <c r="S27" s="293" t="s">
        <v>174</v>
      </c>
      <c r="T27" s="55">
        <v>22467442</v>
      </c>
      <c r="U27" s="429">
        <v>0</v>
      </c>
      <c r="V27" s="431">
        <v>0</v>
      </c>
      <c r="W27" s="429"/>
      <c r="X27" s="443"/>
      <c r="Y27" s="55">
        <v>0</v>
      </c>
      <c r="Z27" s="55">
        <v>16050000</v>
      </c>
      <c r="AA27" s="55">
        <v>2000000</v>
      </c>
      <c r="AB27" s="55">
        <v>0</v>
      </c>
      <c r="AC27" s="55">
        <v>4417442</v>
      </c>
      <c r="AD27" s="429">
        <v>22467442</v>
      </c>
      <c r="AE27" s="429" t="b">
        <v>1</v>
      </c>
      <c r="AF27" s="429">
        <v>0</v>
      </c>
      <c r="AG27" s="429"/>
      <c r="AH27" s="430">
        <v>22467442</v>
      </c>
      <c r="AI27" s="55">
        <v>0</v>
      </c>
      <c r="AJ27" s="55">
        <v>0</v>
      </c>
      <c r="AK27" s="55">
        <v>2000000</v>
      </c>
      <c r="AL27" s="55">
        <v>0</v>
      </c>
      <c r="AM27" s="55">
        <v>0</v>
      </c>
      <c r="AN27" s="55">
        <v>0</v>
      </c>
      <c r="AO27" s="55">
        <v>0</v>
      </c>
      <c r="AP27" s="55">
        <v>0</v>
      </c>
      <c r="AQ27" s="55">
        <v>1500000</v>
      </c>
      <c r="AR27" s="55">
        <v>16050000</v>
      </c>
      <c r="AS27" s="55">
        <v>16050000</v>
      </c>
      <c r="AT27" s="55">
        <v>4417442</v>
      </c>
      <c r="AU27" s="429">
        <v>22467442</v>
      </c>
      <c r="AV27" s="429">
        <v>0</v>
      </c>
      <c r="AW27" s="174" t="b">
        <v>1</v>
      </c>
      <c r="AX27" s="174">
        <v>0</v>
      </c>
      <c r="AY27" s="429"/>
      <c r="AZ27" s="430">
        <v>22467442</v>
      </c>
      <c r="BA27" s="31" t="s">
        <v>824</v>
      </c>
      <c r="BB27" s="433">
        <v>0</v>
      </c>
    </row>
    <row r="28" spans="1:54" ht="45" x14ac:dyDescent="0.25">
      <c r="A28" s="293">
        <v>10518</v>
      </c>
      <c r="B28" s="427" t="s">
        <v>767</v>
      </c>
      <c r="C28" s="31" t="s">
        <v>776</v>
      </c>
      <c r="D28" s="31" t="s">
        <v>777</v>
      </c>
      <c r="E28" s="31" t="s">
        <v>138</v>
      </c>
      <c r="F28" s="31">
        <v>21701</v>
      </c>
      <c r="G28" s="31" t="s">
        <v>138</v>
      </c>
      <c r="H28" s="31">
        <v>59</v>
      </c>
      <c r="I28" s="31">
        <v>9</v>
      </c>
      <c r="J28" s="86">
        <v>42719</v>
      </c>
      <c r="K28" s="31" t="s">
        <v>169</v>
      </c>
      <c r="L28" s="428">
        <v>2080000</v>
      </c>
      <c r="M28" s="428">
        <v>12480916</v>
      </c>
      <c r="N28" s="55">
        <v>2997143</v>
      </c>
      <c r="O28" s="55">
        <v>2173934</v>
      </c>
      <c r="P28" s="55">
        <v>281202</v>
      </c>
      <c r="Q28" s="429" t="b">
        <v>1</v>
      </c>
      <c r="R28" s="430">
        <v>20013195</v>
      </c>
      <c r="S28" s="293" t="s">
        <v>174</v>
      </c>
      <c r="T28" s="55">
        <v>20013195</v>
      </c>
      <c r="U28" s="429">
        <v>0</v>
      </c>
      <c r="V28" s="431">
        <v>0</v>
      </c>
      <c r="W28" s="429"/>
      <c r="X28" s="432"/>
      <c r="Y28" s="55">
        <v>0</v>
      </c>
      <c r="Z28" s="55">
        <v>14539711</v>
      </c>
      <c r="AA28" s="55">
        <v>0</v>
      </c>
      <c r="AB28" s="55">
        <v>1268000</v>
      </c>
      <c r="AC28" s="55">
        <v>4205484</v>
      </c>
      <c r="AD28" s="429">
        <v>20013195</v>
      </c>
      <c r="AE28" s="429" t="b">
        <v>1</v>
      </c>
      <c r="AF28" s="429">
        <v>0</v>
      </c>
      <c r="AG28" s="429"/>
      <c r="AH28" s="441">
        <v>20013195</v>
      </c>
      <c r="AI28" s="55">
        <v>1268000</v>
      </c>
      <c r="AJ28" s="55">
        <v>0</v>
      </c>
      <c r="AK28" s="55">
        <v>0</v>
      </c>
      <c r="AL28" s="55">
        <v>0</v>
      </c>
      <c r="AM28" s="55">
        <v>0</v>
      </c>
      <c r="AN28" s="55">
        <v>0</v>
      </c>
      <c r="AO28" s="55">
        <v>0</v>
      </c>
      <c r="AP28" s="55">
        <v>0</v>
      </c>
      <c r="AQ28" s="55">
        <v>1371808</v>
      </c>
      <c r="AR28" s="55">
        <v>14539711</v>
      </c>
      <c r="AS28" s="55">
        <v>14539711</v>
      </c>
      <c r="AT28" s="55">
        <v>4205484</v>
      </c>
      <c r="AU28" s="429">
        <v>20013195</v>
      </c>
      <c r="AV28" s="429">
        <v>0</v>
      </c>
      <c r="AW28" s="174" t="b">
        <v>1</v>
      </c>
      <c r="AX28" s="174">
        <v>0</v>
      </c>
      <c r="AY28" s="429"/>
      <c r="AZ28" s="430">
        <v>20013195</v>
      </c>
      <c r="BA28" s="31" t="s">
        <v>177</v>
      </c>
      <c r="BB28" s="433">
        <v>0</v>
      </c>
    </row>
    <row r="29" spans="1:54" ht="45" x14ac:dyDescent="0.25">
      <c r="A29" s="293">
        <v>10519</v>
      </c>
      <c r="B29" s="427" t="s">
        <v>757</v>
      </c>
      <c r="C29" s="31" t="s">
        <v>761</v>
      </c>
      <c r="D29" s="31" t="s">
        <v>762</v>
      </c>
      <c r="E29" s="31" t="s">
        <v>616</v>
      </c>
      <c r="F29" s="31">
        <v>21613</v>
      </c>
      <c r="G29" s="31" t="s">
        <v>356</v>
      </c>
      <c r="H29" s="31">
        <v>20</v>
      </c>
      <c r="I29" s="31">
        <v>0</v>
      </c>
      <c r="J29" s="86">
        <v>42711</v>
      </c>
      <c r="K29" s="31" t="s">
        <v>171</v>
      </c>
      <c r="L29" s="428">
        <v>1023259</v>
      </c>
      <c r="M29" s="428">
        <v>4453460</v>
      </c>
      <c r="N29" s="55">
        <v>916752</v>
      </c>
      <c r="O29" s="55">
        <v>825026</v>
      </c>
      <c r="P29" s="55">
        <v>307088</v>
      </c>
      <c r="Q29" s="429" t="b">
        <v>1</v>
      </c>
      <c r="R29" s="430">
        <v>7525585</v>
      </c>
      <c r="S29" s="293" t="s">
        <v>174</v>
      </c>
      <c r="T29" s="55">
        <v>7525585</v>
      </c>
      <c r="U29" s="429">
        <v>0</v>
      </c>
      <c r="V29" s="431">
        <v>0</v>
      </c>
      <c r="W29" s="429"/>
      <c r="X29" s="432"/>
      <c r="Y29" s="55">
        <v>0</v>
      </c>
      <c r="Z29" s="55">
        <v>5399989</v>
      </c>
      <c r="AA29" s="55">
        <v>0</v>
      </c>
      <c r="AB29" s="55">
        <v>850000</v>
      </c>
      <c r="AC29" s="55">
        <v>1275596</v>
      </c>
      <c r="AD29" s="429">
        <v>7525585</v>
      </c>
      <c r="AE29" s="429" t="b">
        <v>1</v>
      </c>
      <c r="AF29" s="429">
        <v>0</v>
      </c>
      <c r="AG29" s="429"/>
      <c r="AH29" s="430">
        <v>7525585</v>
      </c>
      <c r="AI29" s="55">
        <v>850000</v>
      </c>
      <c r="AJ29" s="55">
        <v>0</v>
      </c>
      <c r="AK29" s="55">
        <v>0</v>
      </c>
      <c r="AL29" s="55">
        <v>0</v>
      </c>
      <c r="AM29" s="55">
        <v>0</v>
      </c>
      <c r="AN29" s="55">
        <v>0</v>
      </c>
      <c r="AO29" s="55">
        <v>0</v>
      </c>
      <c r="AP29" s="55">
        <v>0</v>
      </c>
      <c r="AQ29" s="55">
        <v>516797</v>
      </c>
      <c r="AR29" s="55">
        <v>5399989</v>
      </c>
      <c r="AS29" s="55">
        <v>5399989</v>
      </c>
      <c r="AT29" s="55">
        <v>1275596</v>
      </c>
      <c r="AU29" s="429">
        <v>7525585</v>
      </c>
      <c r="AV29" s="429">
        <v>0</v>
      </c>
      <c r="AW29" s="174" t="b">
        <v>1</v>
      </c>
      <c r="AX29" s="174">
        <v>0</v>
      </c>
      <c r="AY29" s="429"/>
      <c r="AZ29" s="430">
        <v>7525585</v>
      </c>
      <c r="BA29" s="31" t="s">
        <v>177</v>
      </c>
      <c r="BB29" s="433">
        <v>0</v>
      </c>
    </row>
    <row r="30" spans="1:54" ht="30" x14ac:dyDescent="0.25">
      <c r="A30" s="293">
        <v>10523</v>
      </c>
      <c r="B30" s="39" t="s">
        <v>832</v>
      </c>
      <c r="C30" s="31" t="s">
        <v>833</v>
      </c>
      <c r="D30" s="31" t="s">
        <v>834</v>
      </c>
      <c r="E30" s="31" t="s">
        <v>305</v>
      </c>
      <c r="F30" s="31">
        <v>21061</v>
      </c>
      <c r="G30" s="31" t="s">
        <v>286</v>
      </c>
      <c r="H30" s="434">
        <v>72</v>
      </c>
      <c r="I30" s="434">
        <v>11</v>
      </c>
      <c r="J30" s="86">
        <v>42900</v>
      </c>
      <c r="K30" s="31" t="s">
        <v>169</v>
      </c>
      <c r="L30" s="55">
        <v>406293</v>
      </c>
      <c r="M30" s="435">
        <v>9666250</v>
      </c>
      <c r="N30" s="55">
        <v>2419442</v>
      </c>
      <c r="O30" s="55">
        <v>1688560</v>
      </c>
      <c r="P30" s="55">
        <v>459812</v>
      </c>
      <c r="Q30" s="429" t="b">
        <v>1</v>
      </c>
      <c r="R30" s="430">
        <v>14640357</v>
      </c>
      <c r="S30" s="293" t="s">
        <v>174</v>
      </c>
      <c r="T30" s="55">
        <v>14640357</v>
      </c>
      <c r="U30" s="429">
        <v>0</v>
      </c>
      <c r="V30" s="431">
        <v>0</v>
      </c>
      <c r="W30" s="429"/>
      <c r="X30" s="443"/>
      <c r="Y30" s="55">
        <v>0</v>
      </c>
      <c r="Z30" s="55">
        <v>9471357</v>
      </c>
      <c r="AA30" s="55">
        <v>4000000</v>
      </c>
      <c r="AB30" s="55">
        <v>0</v>
      </c>
      <c r="AC30" s="55">
        <v>1169000</v>
      </c>
      <c r="AD30" s="429">
        <v>14640357</v>
      </c>
      <c r="AE30" s="429" t="b">
        <v>1</v>
      </c>
      <c r="AF30" s="429">
        <v>0</v>
      </c>
      <c r="AG30" s="429"/>
      <c r="AH30" s="430">
        <v>14640357</v>
      </c>
      <c r="AI30" s="55">
        <v>0</v>
      </c>
      <c r="AJ30" s="55">
        <v>0</v>
      </c>
      <c r="AK30" s="55">
        <v>2000000</v>
      </c>
      <c r="AL30" s="55">
        <v>0</v>
      </c>
      <c r="AM30" s="55">
        <v>2000000</v>
      </c>
      <c r="AN30" s="55">
        <v>0</v>
      </c>
      <c r="AO30" s="55">
        <v>0</v>
      </c>
      <c r="AP30" s="55">
        <v>0</v>
      </c>
      <c r="AQ30" s="31"/>
      <c r="AR30" s="55">
        <v>9471357</v>
      </c>
      <c r="AS30" s="55">
        <v>9471357</v>
      </c>
      <c r="AT30" s="55">
        <v>1169000</v>
      </c>
      <c r="AU30" s="429">
        <v>14640357</v>
      </c>
      <c r="AV30" s="429">
        <v>0</v>
      </c>
      <c r="AW30" s="174" t="b">
        <v>1</v>
      </c>
      <c r="AX30" s="174">
        <v>0</v>
      </c>
      <c r="AY30" s="429"/>
      <c r="AZ30" s="430">
        <v>14640357</v>
      </c>
      <c r="BA30" s="31" t="s">
        <v>824</v>
      </c>
      <c r="BB30" s="433">
        <v>0</v>
      </c>
    </row>
    <row r="31" spans="1:54" ht="30" x14ac:dyDescent="0.25">
      <c r="A31" s="293">
        <v>10534</v>
      </c>
      <c r="B31" s="427" t="s">
        <v>727</v>
      </c>
      <c r="C31" s="436" t="s">
        <v>424</v>
      </c>
      <c r="D31" s="437" t="s">
        <v>730</v>
      </c>
      <c r="E31" s="437" t="s">
        <v>104</v>
      </c>
      <c r="F31" s="437">
        <v>21213</v>
      </c>
      <c r="G31" s="437" t="s">
        <v>156</v>
      </c>
      <c r="H31" s="437">
        <v>47</v>
      </c>
      <c r="I31" s="437">
        <v>0</v>
      </c>
      <c r="J31" s="438">
        <v>42552</v>
      </c>
      <c r="K31" s="439" t="s">
        <v>171</v>
      </c>
      <c r="L31" s="204">
        <v>259897</v>
      </c>
      <c r="M31" s="204">
        <v>10550563</v>
      </c>
      <c r="N31" s="55">
        <v>1410729</v>
      </c>
      <c r="O31" s="195">
        <v>1590970</v>
      </c>
      <c r="P31" s="195">
        <v>330138</v>
      </c>
      <c r="Q31" s="429" t="b">
        <v>1</v>
      </c>
      <c r="R31" s="430">
        <v>14142297</v>
      </c>
      <c r="S31" s="293" t="s">
        <v>174</v>
      </c>
      <c r="T31" s="55">
        <v>14142297</v>
      </c>
      <c r="U31" s="429">
        <v>0</v>
      </c>
      <c r="V31" s="431">
        <v>0</v>
      </c>
      <c r="W31" s="429"/>
      <c r="X31" s="444"/>
      <c r="Y31" s="440">
        <v>0</v>
      </c>
      <c r="Z31" s="198">
        <v>0</v>
      </c>
      <c r="AA31" s="55">
        <v>1683240</v>
      </c>
      <c r="AB31" s="55">
        <v>0</v>
      </c>
      <c r="AC31" s="173">
        <v>12459057</v>
      </c>
      <c r="AD31" s="429">
        <v>14142297</v>
      </c>
      <c r="AE31" s="429" t="b">
        <v>1</v>
      </c>
      <c r="AF31" s="429">
        <v>0</v>
      </c>
      <c r="AG31" s="429"/>
      <c r="AH31" s="441">
        <v>14142297</v>
      </c>
      <c r="AI31" s="442">
        <v>0</v>
      </c>
      <c r="AJ31" s="55">
        <v>0</v>
      </c>
      <c r="AK31" s="164">
        <v>1683240</v>
      </c>
      <c r="AL31" s="442">
        <v>0</v>
      </c>
      <c r="AM31" s="442">
        <v>0</v>
      </c>
      <c r="AN31" s="442">
        <v>0</v>
      </c>
      <c r="AO31" s="442">
        <v>0</v>
      </c>
      <c r="AP31" s="442">
        <v>0</v>
      </c>
      <c r="AQ31" s="164">
        <v>0</v>
      </c>
      <c r="AR31" s="198">
        <v>0</v>
      </c>
      <c r="AS31" s="55">
        <v>0</v>
      </c>
      <c r="AT31" s="55">
        <v>12459057</v>
      </c>
      <c r="AU31" s="429">
        <v>14142297</v>
      </c>
      <c r="AV31" s="429">
        <v>0</v>
      </c>
      <c r="AW31" s="174" t="b">
        <v>1</v>
      </c>
      <c r="AX31" s="174">
        <v>0</v>
      </c>
      <c r="AY31" s="429"/>
      <c r="AZ31" s="430">
        <v>14142297</v>
      </c>
      <c r="BA31" s="31" t="s">
        <v>177</v>
      </c>
      <c r="BB31" s="433">
        <v>0</v>
      </c>
    </row>
    <row r="32" spans="1:54" x14ac:dyDescent="0.25">
      <c r="A32" s="293">
        <v>10535</v>
      </c>
      <c r="B32" s="39" t="s">
        <v>788</v>
      </c>
      <c r="C32" s="31" t="s">
        <v>795</v>
      </c>
      <c r="D32" s="31" t="s">
        <v>800</v>
      </c>
      <c r="E32" s="31" t="s">
        <v>612</v>
      </c>
      <c r="F32" s="31">
        <v>20850</v>
      </c>
      <c r="G32" s="31" t="s">
        <v>162</v>
      </c>
      <c r="H32" s="31">
        <v>74</v>
      </c>
      <c r="I32" s="31">
        <v>6</v>
      </c>
      <c r="J32" s="86">
        <v>42762</v>
      </c>
      <c r="K32" s="31" t="s">
        <v>170</v>
      </c>
      <c r="L32" s="55">
        <v>8436908</v>
      </c>
      <c r="M32" s="435">
        <v>5035088</v>
      </c>
      <c r="N32" s="55">
        <v>2028629</v>
      </c>
      <c r="O32" s="55">
        <v>1811126</v>
      </c>
      <c r="P32" s="55">
        <v>9327786</v>
      </c>
      <c r="Q32" s="429" t="b">
        <v>1</v>
      </c>
      <c r="R32" s="430">
        <v>26639537</v>
      </c>
      <c r="S32" s="293" t="s">
        <v>174</v>
      </c>
      <c r="T32" s="55">
        <v>26639537</v>
      </c>
      <c r="U32" s="429">
        <v>0</v>
      </c>
      <c r="V32" s="431">
        <v>0</v>
      </c>
      <c r="W32" s="429" t="s">
        <v>439</v>
      </c>
      <c r="X32" s="432">
        <v>8570000</v>
      </c>
      <c r="Y32" s="55">
        <v>0</v>
      </c>
      <c r="Z32" s="55">
        <v>4085535</v>
      </c>
      <c r="AA32" s="55">
        <v>0</v>
      </c>
      <c r="AB32" s="55">
        <v>0</v>
      </c>
      <c r="AC32" s="55">
        <v>13984002</v>
      </c>
      <c r="AD32" s="429">
        <v>26639537</v>
      </c>
      <c r="AE32" s="429" t="b">
        <v>1</v>
      </c>
      <c r="AF32" s="429">
        <v>0</v>
      </c>
      <c r="AG32" s="429" t="s">
        <v>439</v>
      </c>
      <c r="AH32" s="430">
        <v>26639537</v>
      </c>
      <c r="AI32" s="55">
        <v>0</v>
      </c>
      <c r="AJ32" s="55">
        <v>8570000</v>
      </c>
      <c r="AK32" s="55">
        <v>0</v>
      </c>
      <c r="AL32" s="55">
        <v>0</v>
      </c>
      <c r="AM32" s="55">
        <v>0</v>
      </c>
      <c r="AN32" s="55">
        <v>0</v>
      </c>
      <c r="AO32" s="55">
        <v>242861</v>
      </c>
      <c r="AP32" s="55">
        <v>4085535</v>
      </c>
      <c r="AQ32" s="55">
        <v>0</v>
      </c>
      <c r="AR32" s="55">
        <v>0</v>
      </c>
      <c r="AS32" s="55">
        <v>4085535</v>
      </c>
      <c r="AT32" s="55">
        <v>13984002</v>
      </c>
      <c r="AU32" s="429">
        <v>26639537</v>
      </c>
      <c r="AV32" s="429">
        <v>0</v>
      </c>
      <c r="AW32" s="174" t="b">
        <v>1</v>
      </c>
      <c r="AX32" s="174">
        <v>0</v>
      </c>
      <c r="AY32" s="429" t="s">
        <v>439</v>
      </c>
      <c r="AZ32" s="430">
        <v>26639537</v>
      </c>
      <c r="BA32" s="31" t="s">
        <v>177</v>
      </c>
      <c r="BB32" s="433">
        <v>0</v>
      </c>
    </row>
    <row r="33" spans="1:54" ht="30" x14ac:dyDescent="0.25">
      <c r="A33" s="293">
        <v>10537</v>
      </c>
      <c r="B33" s="39" t="s">
        <v>819</v>
      </c>
      <c r="C33" s="31" t="s">
        <v>820</v>
      </c>
      <c r="D33" s="31" t="s">
        <v>821</v>
      </c>
      <c r="E33" s="31" t="s">
        <v>235</v>
      </c>
      <c r="F33" s="31">
        <v>21902</v>
      </c>
      <c r="G33" s="31" t="s">
        <v>285</v>
      </c>
      <c r="H33" s="434">
        <v>75</v>
      </c>
      <c r="I33" s="434">
        <v>75</v>
      </c>
      <c r="J33" s="86">
        <v>42856</v>
      </c>
      <c r="K33" s="31" t="s">
        <v>910</v>
      </c>
      <c r="L33" s="55">
        <v>0</v>
      </c>
      <c r="M33" s="435">
        <v>17105976</v>
      </c>
      <c r="N33" s="55">
        <v>3819172</v>
      </c>
      <c r="O33" s="55">
        <v>2000000</v>
      </c>
      <c r="P33" s="55">
        <v>6134000</v>
      </c>
      <c r="Q33" s="429" t="b">
        <v>1</v>
      </c>
      <c r="R33" s="430">
        <v>29059148</v>
      </c>
      <c r="S33" s="293" t="s">
        <v>174</v>
      </c>
      <c r="T33" s="55">
        <v>29059148</v>
      </c>
      <c r="U33" s="429">
        <v>0</v>
      </c>
      <c r="V33" s="431">
        <v>0</v>
      </c>
      <c r="W33" s="429" t="s">
        <v>439</v>
      </c>
      <c r="X33" s="443">
        <v>5735000</v>
      </c>
      <c r="Y33" s="55">
        <v>6265000</v>
      </c>
      <c r="Z33" s="55">
        <v>6158235</v>
      </c>
      <c r="AA33" s="31">
        <v>4850000</v>
      </c>
      <c r="AB33" s="31">
        <v>0</v>
      </c>
      <c r="AC33" s="55">
        <v>6050913</v>
      </c>
      <c r="AD33" s="429">
        <v>29059148</v>
      </c>
      <c r="AE33" s="429" t="b">
        <v>1</v>
      </c>
      <c r="AF33" s="429">
        <v>0</v>
      </c>
      <c r="AG33" s="429" t="s">
        <v>439</v>
      </c>
      <c r="AH33" s="430">
        <v>29059148</v>
      </c>
      <c r="AI33" s="55">
        <v>0</v>
      </c>
      <c r="AJ33" s="55">
        <v>12000000</v>
      </c>
      <c r="AK33" s="55">
        <v>2700000</v>
      </c>
      <c r="AL33" s="55">
        <v>2150000</v>
      </c>
      <c r="AM33" s="55">
        <v>0</v>
      </c>
      <c r="AN33" s="55">
        <v>0</v>
      </c>
      <c r="AO33" s="55">
        <v>638355</v>
      </c>
      <c r="AP33" s="55">
        <v>6158235</v>
      </c>
      <c r="AQ33" s="55">
        <v>0</v>
      </c>
      <c r="AR33" s="55">
        <v>0</v>
      </c>
      <c r="AS33" s="55">
        <v>6158235</v>
      </c>
      <c r="AT33" s="55">
        <v>6050913</v>
      </c>
      <c r="AU33" s="429">
        <v>29059148</v>
      </c>
      <c r="AV33" s="429">
        <v>0</v>
      </c>
      <c r="AW33" s="174" t="b">
        <v>1</v>
      </c>
      <c r="AX33" s="174">
        <v>0</v>
      </c>
      <c r="AY33" s="429" t="s">
        <v>843</v>
      </c>
      <c r="AZ33" s="430">
        <v>29059148</v>
      </c>
      <c r="BA33" s="31" t="s">
        <v>177</v>
      </c>
      <c r="BB33" s="433">
        <v>0</v>
      </c>
    </row>
    <row r="34" spans="1:54" ht="45" x14ac:dyDescent="0.25">
      <c r="A34" s="293">
        <v>10539</v>
      </c>
      <c r="B34" s="39" t="s">
        <v>838</v>
      </c>
      <c r="C34" s="31" t="s">
        <v>839</v>
      </c>
      <c r="D34" s="31" t="s">
        <v>840</v>
      </c>
      <c r="E34" s="31" t="s">
        <v>104</v>
      </c>
      <c r="F34" s="31">
        <v>21201</v>
      </c>
      <c r="G34" s="31" t="s">
        <v>156</v>
      </c>
      <c r="H34" s="434">
        <v>283</v>
      </c>
      <c r="I34" s="434">
        <v>0</v>
      </c>
      <c r="J34" s="86">
        <v>42915</v>
      </c>
      <c r="K34" s="31" t="s">
        <v>171</v>
      </c>
      <c r="L34" s="55">
        <v>16486948</v>
      </c>
      <c r="M34" s="435">
        <v>19949004</v>
      </c>
      <c r="N34" s="55">
        <v>6174978</v>
      </c>
      <c r="O34" s="55">
        <v>2500000</v>
      </c>
      <c r="P34" s="55">
        <v>22809000</v>
      </c>
      <c r="Q34" s="429" t="b">
        <v>1</v>
      </c>
      <c r="R34" s="430">
        <v>67919930</v>
      </c>
      <c r="S34" s="293" t="s">
        <v>174</v>
      </c>
      <c r="T34" s="55">
        <v>67919930</v>
      </c>
      <c r="U34" s="429">
        <v>0</v>
      </c>
      <c r="V34" s="431">
        <v>0</v>
      </c>
      <c r="W34" s="429"/>
      <c r="X34" s="432">
        <v>21000000</v>
      </c>
      <c r="Y34" s="55">
        <v>0</v>
      </c>
      <c r="Z34" s="55">
        <v>13420000</v>
      </c>
      <c r="AA34" s="55">
        <v>0</v>
      </c>
      <c r="AB34" s="55">
        <v>0</v>
      </c>
      <c r="AC34" s="55">
        <v>33499930</v>
      </c>
      <c r="AD34" s="429">
        <v>67919930</v>
      </c>
      <c r="AE34" s="429" t="b">
        <v>1</v>
      </c>
      <c r="AF34" s="429">
        <v>0</v>
      </c>
      <c r="AG34" s="429"/>
      <c r="AH34" s="441">
        <v>67919930</v>
      </c>
      <c r="AI34" s="55">
        <v>0</v>
      </c>
      <c r="AJ34" s="55">
        <v>21000000</v>
      </c>
      <c r="AK34" s="55">
        <v>0</v>
      </c>
      <c r="AL34" s="55">
        <v>0</v>
      </c>
      <c r="AM34" s="55">
        <v>0</v>
      </c>
      <c r="AN34" s="55">
        <v>0</v>
      </c>
      <c r="AO34" s="55">
        <v>1412632</v>
      </c>
      <c r="AP34" s="55">
        <v>13420000</v>
      </c>
      <c r="AQ34" s="55">
        <v>0</v>
      </c>
      <c r="AR34" s="55">
        <v>0</v>
      </c>
      <c r="AS34" s="55">
        <v>13420000</v>
      </c>
      <c r="AT34" s="55">
        <v>33499930</v>
      </c>
      <c r="AU34" s="429">
        <v>67919930</v>
      </c>
      <c r="AV34" s="429">
        <v>0</v>
      </c>
      <c r="AW34" s="174" t="b">
        <v>1</v>
      </c>
      <c r="AX34" s="174">
        <v>0</v>
      </c>
      <c r="AY34" s="429"/>
      <c r="AZ34" s="430">
        <v>67919930</v>
      </c>
      <c r="BA34" s="31" t="s">
        <v>824</v>
      </c>
      <c r="BB34" s="433">
        <v>0</v>
      </c>
    </row>
    <row r="35" spans="1:54" ht="30" x14ac:dyDescent="0.25">
      <c r="A35" s="293">
        <v>10541</v>
      </c>
      <c r="B35" s="39" t="s">
        <v>781</v>
      </c>
      <c r="C35" s="31" t="s">
        <v>796</v>
      </c>
      <c r="D35" s="31" t="s">
        <v>794</v>
      </c>
      <c r="E35" s="31" t="s">
        <v>230</v>
      </c>
      <c r="F35" s="31">
        <v>21221</v>
      </c>
      <c r="G35" s="31" t="s">
        <v>104</v>
      </c>
      <c r="H35" s="31">
        <v>153</v>
      </c>
      <c r="I35" s="31">
        <v>15</v>
      </c>
      <c r="J35" s="86">
        <v>42739</v>
      </c>
      <c r="K35" s="31" t="s">
        <v>171</v>
      </c>
      <c r="L35" s="55">
        <v>11010000</v>
      </c>
      <c r="M35" s="435">
        <v>5085706</v>
      </c>
      <c r="N35" s="55">
        <v>1811707</v>
      </c>
      <c r="O35" s="55">
        <v>1500743</v>
      </c>
      <c r="P35" s="55">
        <v>11091140</v>
      </c>
      <c r="Q35" s="429" t="b">
        <v>1</v>
      </c>
      <c r="R35" s="430">
        <v>30499296</v>
      </c>
      <c r="S35" s="445" t="s">
        <v>175</v>
      </c>
      <c r="T35" s="55">
        <v>30499296</v>
      </c>
      <c r="U35" s="429">
        <v>0</v>
      </c>
      <c r="V35" s="431">
        <v>0</v>
      </c>
      <c r="W35" s="429"/>
      <c r="X35" s="432">
        <v>10000000</v>
      </c>
      <c r="Y35" s="55">
        <v>0</v>
      </c>
      <c r="Z35" s="55">
        <v>5604943</v>
      </c>
      <c r="AA35" s="55">
        <v>1950000</v>
      </c>
      <c r="AB35" s="55">
        <v>0</v>
      </c>
      <c r="AC35" s="55">
        <v>12944353</v>
      </c>
      <c r="AD35" s="429">
        <v>30499296</v>
      </c>
      <c r="AE35" s="429" t="b">
        <v>1</v>
      </c>
      <c r="AF35" s="429">
        <v>0</v>
      </c>
      <c r="AG35" s="429"/>
      <c r="AH35" s="430">
        <v>30499296</v>
      </c>
      <c r="AI35" s="55">
        <v>0</v>
      </c>
      <c r="AJ35" s="55">
        <v>10000000</v>
      </c>
      <c r="AK35" s="55">
        <v>0</v>
      </c>
      <c r="AL35" s="55">
        <v>1950000</v>
      </c>
      <c r="AM35" s="55">
        <v>0</v>
      </c>
      <c r="AN35" s="55">
        <v>0</v>
      </c>
      <c r="AO35" s="55">
        <v>549504</v>
      </c>
      <c r="AP35" s="55">
        <v>5604943</v>
      </c>
      <c r="AQ35" s="55">
        <v>0</v>
      </c>
      <c r="AR35" s="55">
        <v>0</v>
      </c>
      <c r="AS35" s="55">
        <v>5604943</v>
      </c>
      <c r="AT35" s="55">
        <v>12944353</v>
      </c>
      <c r="AU35" s="429">
        <v>30499296</v>
      </c>
      <c r="AV35" s="429">
        <v>0</v>
      </c>
      <c r="AW35" s="174" t="b">
        <v>1</v>
      </c>
      <c r="AX35" s="174">
        <v>0</v>
      </c>
      <c r="AY35" s="429"/>
      <c r="AZ35" s="430">
        <v>30499296</v>
      </c>
      <c r="BA35" s="31" t="s">
        <v>177</v>
      </c>
      <c r="BB35" s="433">
        <v>0</v>
      </c>
    </row>
    <row r="36" spans="1:54" x14ac:dyDescent="0.25">
      <c r="A36" s="293">
        <v>10542</v>
      </c>
      <c r="B36" s="39" t="s">
        <v>789</v>
      </c>
      <c r="C36" s="31" t="s">
        <v>427</v>
      </c>
      <c r="D36" s="31" t="s">
        <v>802</v>
      </c>
      <c r="E36" s="31" t="s">
        <v>104</v>
      </c>
      <c r="F36" s="31">
        <v>21218</v>
      </c>
      <c r="G36" s="31" t="s">
        <v>801</v>
      </c>
      <c r="H36" s="31">
        <v>117</v>
      </c>
      <c r="I36" s="31">
        <v>0</v>
      </c>
      <c r="J36" s="86">
        <v>42765</v>
      </c>
      <c r="K36" s="31" t="s">
        <v>171</v>
      </c>
      <c r="L36" s="55">
        <v>9105645</v>
      </c>
      <c r="M36" s="435">
        <v>10276596</v>
      </c>
      <c r="N36" s="55">
        <v>4107252</v>
      </c>
      <c r="O36" s="55">
        <v>2500000</v>
      </c>
      <c r="P36" s="55">
        <v>15645112</v>
      </c>
      <c r="Q36" s="429" t="b">
        <v>1</v>
      </c>
      <c r="R36" s="430">
        <v>41634605</v>
      </c>
      <c r="S36" s="293" t="s">
        <v>175</v>
      </c>
      <c r="T36" s="55">
        <v>41634605</v>
      </c>
      <c r="U36" s="429">
        <v>0</v>
      </c>
      <c r="V36" s="431">
        <v>0</v>
      </c>
      <c r="W36" s="429"/>
      <c r="X36" s="432">
        <v>13500000</v>
      </c>
      <c r="Y36" s="55">
        <v>0</v>
      </c>
      <c r="Z36" s="55">
        <v>8614420</v>
      </c>
      <c r="AA36" s="55">
        <v>0</v>
      </c>
      <c r="AB36" s="55">
        <v>0</v>
      </c>
      <c r="AC36" s="55">
        <v>19520185</v>
      </c>
      <c r="AD36" s="429">
        <v>41634605</v>
      </c>
      <c r="AE36" s="429" t="b">
        <v>1</v>
      </c>
      <c r="AF36" s="429">
        <v>0</v>
      </c>
      <c r="AG36" s="429"/>
      <c r="AH36" s="430">
        <v>41634605</v>
      </c>
      <c r="AI36" s="55">
        <v>0</v>
      </c>
      <c r="AJ36" s="55">
        <v>13500000</v>
      </c>
      <c r="AK36" s="55">
        <v>0</v>
      </c>
      <c r="AL36" s="55">
        <v>0</v>
      </c>
      <c r="AM36" s="55">
        <v>0</v>
      </c>
      <c r="AN36" s="55">
        <v>0</v>
      </c>
      <c r="AO36" s="55">
        <v>820503</v>
      </c>
      <c r="AP36" s="55">
        <v>8614420</v>
      </c>
      <c r="AQ36" s="55">
        <v>0</v>
      </c>
      <c r="AR36" s="55">
        <v>0</v>
      </c>
      <c r="AS36" s="55">
        <v>8614420</v>
      </c>
      <c r="AT36" s="55">
        <v>19520185</v>
      </c>
      <c r="AU36" s="429">
        <v>41634605</v>
      </c>
      <c r="AV36" s="429">
        <v>0</v>
      </c>
      <c r="AW36" s="174" t="b">
        <v>1</v>
      </c>
      <c r="AX36" s="174">
        <v>0</v>
      </c>
      <c r="AY36" s="429"/>
      <c r="AZ36" s="430">
        <v>41634605</v>
      </c>
      <c r="BA36" s="31" t="s">
        <v>177</v>
      </c>
      <c r="BB36" s="433">
        <v>0</v>
      </c>
    </row>
    <row r="37" spans="1:54" ht="30" x14ac:dyDescent="0.25">
      <c r="A37" s="293">
        <v>10544</v>
      </c>
      <c r="B37" s="39" t="s">
        <v>785</v>
      </c>
      <c r="C37" s="31" t="s">
        <v>798</v>
      </c>
      <c r="D37" s="31" t="s">
        <v>810</v>
      </c>
      <c r="E37" s="31" t="s">
        <v>104</v>
      </c>
      <c r="F37" s="31">
        <v>21217</v>
      </c>
      <c r="G37" s="31" t="s">
        <v>801</v>
      </c>
      <c r="H37" s="434">
        <v>12</v>
      </c>
      <c r="I37" s="434">
        <v>2</v>
      </c>
      <c r="J37" s="86">
        <v>42790</v>
      </c>
      <c r="K37" s="31" t="s">
        <v>169</v>
      </c>
      <c r="L37" s="55">
        <v>16000</v>
      </c>
      <c r="M37" s="435">
        <v>1705441</v>
      </c>
      <c r="N37" s="55">
        <v>220160</v>
      </c>
      <c r="O37" s="55">
        <v>120000</v>
      </c>
      <c r="P37" s="55">
        <v>60000</v>
      </c>
      <c r="Q37" s="429" t="b">
        <v>1</v>
      </c>
      <c r="R37" s="430">
        <v>2121601</v>
      </c>
      <c r="S37" s="293" t="s">
        <v>174</v>
      </c>
      <c r="T37" s="55">
        <v>2121601</v>
      </c>
      <c r="U37" s="429">
        <v>0</v>
      </c>
      <c r="V37" s="431">
        <v>0</v>
      </c>
      <c r="W37" s="429"/>
      <c r="X37" s="443">
        <v>0</v>
      </c>
      <c r="Y37" s="55">
        <v>0</v>
      </c>
      <c r="Z37" s="55">
        <v>0</v>
      </c>
      <c r="AA37" s="55">
        <v>726000</v>
      </c>
      <c r="AB37" s="55">
        <v>0</v>
      </c>
      <c r="AC37" s="55">
        <v>1395601</v>
      </c>
      <c r="AD37" s="429">
        <v>2121601</v>
      </c>
      <c r="AE37" s="429" t="b">
        <v>1</v>
      </c>
      <c r="AF37" s="429">
        <v>0</v>
      </c>
      <c r="AG37" s="429"/>
      <c r="AH37" s="441">
        <v>2121601</v>
      </c>
      <c r="AI37" s="55">
        <v>0</v>
      </c>
      <c r="AJ37" s="55">
        <v>0</v>
      </c>
      <c r="AK37" s="55">
        <v>0</v>
      </c>
      <c r="AL37" s="55">
        <v>0</v>
      </c>
      <c r="AM37" s="55">
        <v>726000</v>
      </c>
      <c r="AN37" s="55">
        <v>0</v>
      </c>
      <c r="AO37" s="55">
        <v>0</v>
      </c>
      <c r="AP37" s="55">
        <v>0</v>
      </c>
      <c r="AQ37" s="55">
        <v>0</v>
      </c>
      <c r="AR37" s="55">
        <v>0</v>
      </c>
      <c r="AS37" s="55">
        <v>0</v>
      </c>
      <c r="AT37" s="55">
        <v>1395601</v>
      </c>
      <c r="AU37" s="429">
        <v>2121601</v>
      </c>
      <c r="AV37" s="429">
        <v>0</v>
      </c>
      <c r="AW37" s="174" t="b">
        <v>1</v>
      </c>
      <c r="AX37" s="174">
        <v>0</v>
      </c>
      <c r="AY37" s="429"/>
      <c r="AZ37" s="430">
        <v>2121601</v>
      </c>
      <c r="BA37" s="31" t="s">
        <v>814</v>
      </c>
      <c r="BB37" s="433">
        <v>0</v>
      </c>
    </row>
    <row r="38" spans="1:54" x14ac:dyDescent="0.25">
      <c r="A38" s="293">
        <v>10545</v>
      </c>
      <c r="B38" s="427" t="s">
        <v>748</v>
      </c>
      <c r="C38" s="31" t="s">
        <v>419</v>
      </c>
      <c r="D38" s="31" t="s">
        <v>753</v>
      </c>
      <c r="E38" s="31" t="s">
        <v>104</v>
      </c>
      <c r="F38" s="31">
        <v>21212</v>
      </c>
      <c r="G38" s="31" t="s">
        <v>156</v>
      </c>
      <c r="H38" s="31">
        <v>191</v>
      </c>
      <c r="I38" s="31">
        <v>0</v>
      </c>
      <c r="J38" s="86">
        <v>42702</v>
      </c>
      <c r="K38" s="31" t="s">
        <v>171</v>
      </c>
      <c r="L38" s="428">
        <v>13184352</v>
      </c>
      <c r="M38" s="428">
        <v>18122276</v>
      </c>
      <c r="N38" s="55">
        <v>4315174</v>
      </c>
      <c r="O38" s="55">
        <v>2500000</v>
      </c>
      <c r="P38" s="55">
        <v>22260361</v>
      </c>
      <c r="Q38" s="429" t="b">
        <v>1</v>
      </c>
      <c r="R38" s="430">
        <v>60382163</v>
      </c>
      <c r="S38" s="293" t="s">
        <v>175</v>
      </c>
      <c r="T38" s="55">
        <v>60382163</v>
      </c>
      <c r="U38" s="429">
        <v>0</v>
      </c>
      <c r="V38" s="431">
        <v>0</v>
      </c>
      <c r="W38" s="429"/>
      <c r="X38" s="432">
        <v>19500000</v>
      </c>
      <c r="Y38" s="55">
        <v>0</v>
      </c>
      <c r="Z38" s="55">
        <v>11117769</v>
      </c>
      <c r="AA38" s="55">
        <v>0</v>
      </c>
      <c r="AB38" s="55">
        <v>0</v>
      </c>
      <c r="AC38" s="55">
        <v>29764394</v>
      </c>
      <c r="AD38" s="429">
        <v>60382163</v>
      </c>
      <c r="AE38" s="429" t="b">
        <v>1</v>
      </c>
      <c r="AF38" s="429">
        <v>0</v>
      </c>
      <c r="AG38" s="429"/>
      <c r="AH38" s="430">
        <v>60382163</v>
      </c>
      <c r="AI38" s="55">
        <v>0</v>
      </c>
      <c r="AJ38" s="55">
        <v>19500000</v>
      </c>
      <c r="AK38" s="55">
        <v>0</v>
      </c>
      <c r="AL38" s="55">
        <v>0</v>
      </c>
      <c r="AM38" s="55">
        <v>0</v>
      </c>
      <c r="AN38" s="55">
        <v>0</v>
      </c>
      <c r="AO38" s="55">
        <v>1039044</v>
      </c>
      <c r="AP38" s="55">
        <v>11117769</v>
      </c>
      <c r="AQ38" s="55">
        <v>0</v>
      </c>
      <c r="AR38" s="55">
        <v>0</v>
      </c>
      <c r="AS38" s="55">
        <v>11117769</v>
      </c>
      <c r="AT38" s="55">
        <v>29764394</v>
      </c>
      <c r="AU38" s="429">
        <v>60382163</v>
      </c>
      <c r="AV38" s="429">
        <v>0</v>
      </c>
      <c r="AW38" s="174" t="b">
        <v>1</v>
      </c>
      <c r="AX38" s="174">
        <v>0</v>
      </c>
      <c r="AY38" s="429"/>
      <c r="AZ38" s="430">
        <v>60382163</v>
      </c>
      <c r="BA38" s="31" t="s">
        <v>177</v>
      </c>
      <c r="BB38" s="433">
        <v>0</v>
      </c>
    </row>
    <row r="39" spans="1:54" ht="30" x14ac:dyDescent="0.25">
      <c r="A39" s="293">
        <v>10548</v>
      </c>
      <c r="B39" s="39" t="s">
        <v>826</v>
      </c>
      <c r="C39" s="31" t="s">
        <v>425</v>
      </c>
      <c r="D39" s="31" t="s">
        <v>827</v>
      </c>
      <c r="E39" s="31" t="s">
        <v>104</v>
      </c>
      <c r="F39" s="31">
        <v>21217</v>
      </c>
      <c r="G39" s="31" t="s">
        <v>156</v>
      </c>
      <c r="H39" s="434">
        <v>55</v>
      </c>
      <c r="I39" s="434">
        <v>5</v>
      </c>
      <c r="J39" s="86">
        <v>42881</v>
      </c>
      <c r="K39" s="31" t="s">
        <v>171</v>
      </c>
      <c r="L39" s="55">
        <v>3945000</v>
      </c>
      <c r="M39" s="435">
        <v>4410350</v>
      </c>
      <c r="N39" s="55">
        <v>2083441</v>
      </c>
      <c r="O39" s="55">
        <v>1286628</v>
      </c>
      <c r="P39" s="55">
        <v>3523580</v>
      </c>
      <c r="Q39" s="429" t="b">
        <v>1</v>
      </c>
      <c r="R39" s="430">
        <v>15248999</v>
      </c>
      <c r="S39" s="293" t="s">
        <v>174</v>
      </c>
      <c r="T39" s="55">
        <v>15248999</v>
      </c>
      <c r="U39" s="429">
        <v>0</v>
      </c>
      <c r="V39" s="431">
        <v>0</v>
      </c>
      <c r="W39" s="429" t="s">
        <v>911</v>
      </c>
      <c r="X39" s="432">
        <v>3190000</v>
      </c>
      <c r="Y39" s="55">
        <v>2430000</v>
      </c>
      <c r="Z39" s="55">
        <v>2822191</v>
      </c>
      <c r="AA39" s="55">
        <v>2500000</v>
      </c>
      <c r="AB39" s="55">
        <v>0</v>
      </c>
      <c r="AC39" s="55">
        <v>4306808</v>
      </c>
      <c r="AD39" s="429">
        <v>15248999</v>
      </c>
      <c r="AE39" s="429" t="b">
        <v>1</v>
      </c>
      <c r="AF39" s="429">
        <v>0</v>
      </c>
      <c r="AG39" s="429" t="s">
        <v>439</v>
      </c>
      <c r="AH39" s="430">
        <v>15248999</v>
      </c>
      <c r="AI39" s="55">
        <v>0</v>
      </c>
      <c r="AJ39" s="55">
        <v>5620000</v>
      </c>
      <c r="AK39" s="55">
        <v>2500000</v>
      </c>
      <c r="AL39" s="55">
        <v>0</v>
      </c>
      <c r="AM39" s="55">
        <v>0</v>
      </c>
      <c r="AN39" s="55">
        <v>0</v>
      </c>
      <c r="AO39" s="55">
        <v>256563</v>
      </c>
      <c r="AP39" s="55">
        <v>2822191</v>
      </c>
      <c r="AQ39" s="55">
        <v>0</v>
      </c>
      <c r="AR39" s="55">
        <v>0</v>
      </c>
      <c r="AS39" s="55">
        <v>2822191</v>
      </c>
      <c r="AT39" s="55">
        <v>4306808</v>
      </c>
      <c r="AU39" s="429">
        <v>15248999</v>
      </c>
      <c r="AV39" s="429">
        <v>0</v>
      </c>
      <c r="AW39" s="174" t="b">
        <v>1</v>
      </c>
      <c r="AX39" s="174">
        <v>0</v>
      </c>
      <c r="AY39" s="429" t="s">
        <v>843</v>
      </c>
      <c r="AZ39" s="430">
        <v>15248999</v>
      </c>
      <c r="BA39" s="31" t="s">
        <v>824</v>
      </c>
      <c r="BB39" s="433">
        <v>0</v>
      </c>
    </row>
    <row r="40" spans="1:54" ht="45" x14ac:dyDescent="0.25">
      <c r="A40" s="293">
        <v>10577</v>
      </c>
      <c r="B40" s="39" t="s">
        <v>783</v>
      </c>
      <c r="C40" s="39" t="s">
        <v>797</v>
      </c>
      <c r="D40" s="31" t="s">
        <v>804</v>
      </c>
      <c r="E40" s="31" t="s">
        <v>144</v>
      </c>
      <c r="F40" s="31">
        <v>20910</v>
      </c>
      <c r="G40" s="31" t="s">
        <v>162</v>
      </c>
      <c r="H40" s="434">
        <v>122</v>
      </c>
      <c r="I40" s="434">
        <v>0</v>
      </c>
      <c r="J40" s="86">
        <v>42765</v>
      </c>
      <c r="K40" s="31" t="s">
        <v>171</v>
      </c>
      <c r="L40" s="55">
        <v>28311827</v>
      </c>
      <c r="M40" s="435">
        <v>13493514</v>
      </c>
      <c r="N40" s="55">
        <v>10094006</v>
      </c>
      <c r="O40" s="55">
        <v>2500000</v>
      </c>
      <c r="P40" s="55">
        <v>1802151</v>
      </c>
      <c r="Q40" s="429" t="b">
        <v>1</v>
      </c>
      <c r="R40" s="430">
        <v>56201498</v>
      </c>
      <c r="S40" s="293" t="s">
        <v>174</v>
      </c>
      <c r="T40" s="55">
        <v>56201498</v>
      </c>
      <c r="U40" s="429">
        <v>0</v>
      </c>
      <c r="V40" s="431">
        <v>0</v>
      </c>
      <c r="W40" s="429"/>
      <c r="X40" s="443"/>
      <c r="Y40" s="55">
        <v>0</v>
      </c>
      <c r="Z40" s="55">
        <v>15182810</v>
      </c>
      <c r="AA40" s="55">
        <v>0</v>
      </c>
      <c r="AB40" s="55">
        <v>0</v>
      </c>
      <c r="AC40" s="55">
        <v>41018688</v>
      </c>
      <c r="AD40" s="429">
        <v>56201498</v>
      </c>
      <c r="AE40" s="429" t="b">
        <v>1</v>
      </c>
      <c r="AF40" s="429">
        <v>0</v>
      </c>
      <c r="AG40" s="429"/>
      <c r="AH40" s="441">
        <v>56201498</v>
      </c>
      <c r="AI40" s="55">
        <v>0</v>
      </c>
      <c r="AJ40" s="55">
        <v>0</v>
      </c>
      <c r="AK40" s="55">
        <v>0</v>
      </c>
      <c r="AL40" s="55">
        <v>0</v>
      </c>
      <c r="AM40" s="55">
        <v>0</v>
      </c>
      <c r="AN40" s="55">
        <v>0</v>
      </c>
      <c r="AO40" s="55">
        <v>1270528</v>
      </c>
      <c r="AP40" s="55">
        <v>15182810</v>
      </c>
      <c r="AQ40" s="55">
        <v>0</v>
      </c>
      <c r="AR40" s="55">
        <v>0</v>
      </c>
      <c r="AS40" s="55">
        <v>15182810</v>
      </c>
      <c r="AT40" s="55">
        <v>41018688</v>
      </c>
      <c r="AU40" s="429">
        <v>56201498</v>
      </c>
      <c r="AV40" s="429">
        <v>0</v>
      </c>
      <c r="AW40" s="174" t="b">
        <v>1</v>
      </c>
      <c r="AX40" s="174">
        <v>0</v>
      </c>
      <c r="AY40" s="429"/>
      <c r="AZ40" s="430">
        <v>56201498</v>
      </c>
      <c r="BA40" s="31" t="s">
        <v>177</v>
      </c>
      <c r="BB40" s="433">
        <v>0</v>
      </c>
    </row>
    <row r="41" spans="1:54" ht="30" x14ac:dyDescent="0.25">
      <c r="A41" s="293">
        <v>10581</v>
      </c>
      <c r="B41" s="39" t="s">
        <v>787</v>
      </c>
      <c r="C41" s="31" t="s">
        <v>790</v>
      </c>
      <c r="D41" s="31" t="s">
        <v>793</v>
      </c>
      <c r="E41" s="31" t="s">
        <v>104</v>
      </c>
      <c r="F41" s="31">
        <v>21244</v>
      </c>
      <c r="G41" s="31" t="s">
        <v>104</v>
      </c>
      <c r="H41" s="434">
        <v>61</v>
      </c>
      <c r="I41" s="434">
        <v>3</v>
      </c>
      <c r="J41" s="86">
        <v>42838</v>
      </c>
      <c r="K41" s="31" t="s">
        <v>169</v>
      </c>
      <c r="L41" s="55">
        <v>2010000</v>
      </c>
      <c r="M41" s="435">
        <v>11827602</v>
      </c>
      <c r="N41" s="435">
        <v>2882368</v>
      </c>
      <c r="O41" s="435">
        <v>2101419</v>
      </c>
      <c r="P41" s="435">
        <v>2406323</v>
      </c>
      <c r="Q41" s="429" t="b">
        <v>1</v>
      </c>
      <c r="R41" s="430">
        <v>21227712</v>
      </c>
      <c r="S41" s="293" t="s">
        <v>174</v>
      </c>
      <c r="T41" s="55">
        <v>21227712</v>
      </c>
      <c r="U41" s="429">
        <v>0</v>
      </c>
      <c r="V41" s="431">
        <v>0</v>
      </c>
      <c r="W41" s="429"/>
      <c r="X41" s="432">
        <v>2000000</v>
      </c>
      <c r="Y41" s="55">
        <v>7740000</v>
      </c>
      <c r="Z41" s="55">
        <v>5381718</v>
      </c>
      <c r="AA41" s="55">
        <v>2500000</v>
      </c>
      <c r="AB41" s="55">
        <v>0</v>
      </c>
      <c r="AC41" s="55">
        <v>3605994</v>
      </c>
      <c r="AD41" s="429">
        <v>21227712</v>
      </c>
      <c r="AE41" s="429" t="b">
        <v>1</v>
      </c>
      <c r="AF41" s="429">
        <v>0</v>
      </c>
      <c r="AG41" s="429"/>
      <c r="AH41" s="430">
        <v>21227712</v>
      </c>
      <c r="AI41" s="55">
        <v>0</v>
      </c>
      <c r="AJ41" s="55">
        <v>9740000</v>
      </c>
      <c r="AK41" s="55">
        <v>2500000</v>
      </c>
      <c r="AL41" s="55">
        <v>0</v>
      </c>
      <c r="AM41" s="55">
        <v>0</v>
      </c>
      <c r="AN41" s="55">
        <v>0</v>
      </c>
      <c r="AO41" s="55">
        <v>507760</v>
      </c>
      <c r="AP41" s="55">
        <v>5381718</v>
      </c>
      <c r="AQ41" s="55">
        <v>0</v>
      </c>
      <c r="AR41" s="55">
        <v>0</v>
      </c>
      <c r="AS41" s="55">
        <v>5381718</v>
      </c>
      <c r="AT41" s="55">
        <v>3605994</v>
      </c>
      <c r="AU41" s="429">
        <v>21227712</v>
      </c>
      <c r="AV41" s="429">
        <v>0</v>
      </c>
      <c r="AW41" s="174" t="b">
        <v>1</v>
      </c>
      <c r="AX41" s="174">
        <v>0</v>
      </c>
      <c r="AY41" s="429" t="s">
        <v>766</v>
      </c>
      <c r="AZ41" s="430">
        <v>21227712</v>
      </c>
      <c r="BA41" s="31" t="s">
        <v>177</v>
      </c>
      <c r="BB41" s="433">
        <v>0</v>
      </c>
    </row>
    <row r="42" spans="1:54" ht="45" x14ac:dyDescent="0.25">
      <c r="A42" s="293">
        <v>10587</v>
      </c>
      <c r="B42" s="39" t="s">
        <v>815</v>
      </c>
      <c r="C42" s="31" t="s">
        <v>816</v>
      </c>
      <c r="D42" s="31" t="s">
        <v>817</v>
      </c>
      <c r="E42" s="31" t="s">
        <v>818</v>
      </c>
      <c r="F42" s="31">
        <v>20737</v>
      </c>
      <c r="G42" s="31" t="s">
        <v>159</v>
      </c>
      <c r="H42" s="434">
        <v>180</v>
      </c>
      <c r="I42" s="434">
        <v>9</v>
      </c>
      <c r="J42" s="86">
        <v>42843</v>
      </c>
      <c r="K42" s="31" t="s">
        <v>171</v>
      </c>
      <c r="L42" s="55">
        <v>20346267</v>
      </c>
      <c r="M42" s="435">
        <v>7746391</v>
      </c>
      <c r="N42" s="55">
        <v>3156299</v>
      </c>
      <c r="O42" s="55">
        <v>4883947</v>
      </c>
      <c r="P42" s="55">
        <v>613748</v>
      </c>
      <c r="Q42" s="429" t="b">
        <v>1</v>
      </c>
      <c r="R42" s="430">
        <v>36746652</v>
      </c>
      <c r="S42" s="293" t="s">
        <v>174</v>
      </c>
      <c r="T42" s="55">
        <v>36746652</v>
      </c>
      <c r="U42" s="429">
        <v>0</v>
      </c>
      <c r="V42" s="431">
        <v>0</v>
      </c>
      <c r="W42" s="429"/>
      <c r="X42" s="443">
        <v>0</v>
      </c>
      <c r="Y42" s="55">
        <v>0</v>
      </c>
      <c r="Z42" s="55">
        <v>10197218</v>
      </c>
      <c r="AA42" s="55">
        <v>0</v>
      </c>
      <c r="AB42" s="55">
        <v>0</v>
      </c>
      <c r="AC42" s="55">
        <v>26549434</v>
      </c>
      <c r="AD42" s="429">
        <v>36746652</v>
      </c>
      <c r="AE42" s="429" t="b">
        <v>1</v>
      </c>
      <c r="AF42" s="429">
        <v>0</v>
      </c>
      <c r="AG42" s="429"/>
      <c r="AH42" s="430">
        <v>36746652</v>
      </c>
      <c r="AI42" s="55">
        <v>0</v>
      </c>
      <c r="AJ42" s="55">
        <v>0</v>
      </c>
      <c r="AK42" s="55">
        <v>0</v>
      </c>
      <c r="AL42" s="55">
        <v>0</v>
      </c>
      <c r="AM42" s="55">
        <v>0</v>
      </c>
      <c r="AN42" s="55">
        <v>0</v>
      </c>
      <c r="AO42" s="55">
        <v>1133024</v>
      </c>
      <c r="AP42" s="55">
        <v>10197218</v>
      </c>
      <c r="AQ42" s="55">
        <v>0</v>
      </c>
      <c r="AR42" s="55">
        <v>0</v>
      </c>
      <c r="AS42" s="55">
        <v>10197218</v>
      </c>
      <c r="AT42" s="55">
        <v>26549434</v>
      </c>
      <c r="AU42" s="429">
        <v>36746652</v>
      </c>
      <c r="AV42" s="429">
        <v>0</v>
      </c>
      <c r="AW42" s="174" t="b">
        <v>1</v>
      </c>
      <c r="AX42" s="174">
        <v>0</v>
      </c>
      <c r="AY42" s="429"/>
      <c r="AZ42" s="430">
        <v>36746652</v>
      </c>
      <c r="BA42" s="31" t="s">
        <v>177</v>
      </c>
      <c r="BB42" s="433">
        <v>0</v>
      </c>
    </row>
    <row r="43" spans="1:54" x14ac:dyDescent="0.25">
      <c r="A43" s="3" t="s">
        <v>1732</v>
      </c>
      <c r="B43" s="8"/>
      <c r="C43" s="3"/>
      <c r="D43" s="3"/>
      <c r="E43" s="3"/>
      <c r="F43" s="3"/>
      <c r="G43" s="3"/>
      <c r="H43" s="3">
        <f>SUBTOTAL(109,FY17_Table[Units])</f>
        <v>4254</v>
      </c>
      <c r="I43" s="3">
        <f>SUBTOTAL(109,FY17_Table[DisUnits])</f>
        <v>294</v>
      </c>
      <c r="J43" s="3"/>
      <c r="K43" s="3"/>
      <c r="L43" s="269">
        <f>SUBTOTAL(109,FY17_Table[AcquisitionCost])</f>
        <v>228502353</v>
      </c>
      <c r="M43" s="269">
        <f>SUBTOTAL(109,FY17_Table[ConstructionCost])</f>
        <v>494154431</v>
      </c>
      <c r="N43" s="269">
        <f>SUBTOTAL(109,FY17_Table[SoftCost])</f>
        <v>135160683</v>
      </c>
      <c r="O43" s="269">
        <f>SUBTOTAL(109,FY17_Table[DeveloperFees])</f>
        <v>83199652</v>
      </c>
      <c r="P43" s="269">
        <f>SUBTOTAL(109,FY17_Table[Reserves])</f>
        <v>292415613</v>
      </c>
      <c r="Q43" s="269">
        <f>SUBTOTAL(109,FY17_Table[HIDE COLUMN])</f>
        <v>0</v>
      </c>
      <c r="R43" s="269">
        <f>SUBTOTAL(109,FY17_Table[TOTAL])</f>
        <v>1233432732</v>
      </c>
      <c r="S43" s="269"/>
      <c r="T43" s="269">
        <f>SUBTOTAL(109,FY17_Table[UsesTotal])</f>
        <v>1233432733</v>
      </c>
      <c r="U43" s="269">
        <f>SUBTOTAL(109,FY17_Table[HIDE COLUMN2])</f>
        <v>-1</v>
      </c>
      <c r="V43" s="269">
        <f>SUBTOTAL(109,FY17_Table[Diff HIDE COLUMN])</f>
        <v>0</v>
      </c>
      <c r="W43" s="269">
        <f>SUBTOTAL(109,FY17_Table[Diff Funding Source HIDE COLUMN])</f>
        <v>0</v>
      </c>
      <c r="X43" s="269">
        <f>SUBTOTAL(109,FY17_Table[Short Term Bond Amount])</f>
        <v>254540000</v>
      </c>
      <c r="Y43" s="269">
        <f>SUBTOTAL(109,FY17_Table[Loan Term Bond Funds])</f>
        <v>38655000</v>
      </c>
      <c r="Z43" s="269">
        <f>SUBTOTAL(109,FY17_Table[Tax Credit Equity])</f>
        <v>372718029</v>
      </c>
      <c r="AA43" s="269">
        <f>SUBTOTAL(109,FY17_Table[State Funds])</f>
        <v>47561406</v>
      </c>
      <c r="AB43" s="269">
        <f>SUBTOTAL(109,FY17_Table[Federal Funds])</f>
        <v>4118000</v>
      </c>
      <c r="AC43" s="269">
        <f>SUBTOTAL(109,FY17_Table[Leveraged Funds])</f>
        <v>515840298</v>
      </c>
      <c r="AD43" s="269">
        <f>SUBTOTAL(109,FY17_Table[HIDE COLUMN3])</f>
        <v>1233432733</v>
      </c>
      <c r="AE43" s="269">
        <f>SUBTOTAL(109,FY17_Table[HIDE COLUMN4])</f>
        <v>0</v>
      </c>
      <c r="AF43" s="269">
        <f>SUBTOTAL(109,FY17_Table[Diff (HIDE COLUMN)])</f>
        <v>0</v>
      </c>
      <c r="AG43" s="269">
        <f>SUBTOTAL(109,FY17_Table[Diff Funding Source (HIDE COLUMN)])</f>
        <v>0</v>
      </c>
      <c r="AH43" s="269">
        <f>SUBTOTAL(109,FY17_Table[TOTAL5])</f>
        <v>1233432733</v>
      </c>
      <c r="AI43" s="269">
        <f>SUBTOTAL(109,FY17_Table[Fed HOME])</f>
        <v>4118000</v>
      </c>
      <c r="AJ43" s="269">
        <f>SUBTOTAL(109,FY17_Table[Bond Funds])</f>
        <v>293195000</v>
      </c>
      <c r="AK43" s="269">
        <f>SUBTOTAL(109,FY17_Table[Rental Hsg Loan Program (RHP)])</f>
        <v>20633240</v>
      </c>
      <c r="AL43" s="269">
        <f>SUBTOTAL(109,FY17_Table[RHW])</f>
        <v>19391358</v>
      </c>
      <c r="AM43" s="269">
        <f>SUBTOTAL(109,FY17_Table[PRHP])</f>
        <v>6101000</v>
      </c>
      <c r="AN43" s="269">
        <f>SUBTOTAL(109,FY17_Table[THG/FAF])</f>
        <v>1435808</v>
      </c>
      <c r="AO43" s="269">
        <f>SUBTOTAL(109,FY17_Table[4%Tax Credit])</f>
        <v>19892579</v>
      </c>
      <c r="AP43" s="269">
        <f>SUBTOTAL(109,FY17_Table[4%Tax Credit Equity (RU)])</f>
        <v>206760721</v>
      </c>
      <c r="AQ43" s="269">
        <f>SUBTOTAL(109,FY17_Table[9%TaxCredit])</f>
        <v>14954817</v>
      </c>
      <c r="AR43" s="269">
        <f>SUBTOTAL(109,FY17_Table[9%TaxCredit Equity (RU)])</f>
        <v>165957308</v>
      </c>
      <c r="AS43" s="269">
        <f>SUBTOTAL(109,FY17_Table[TotalTax Credit Equity (RU)])</f>
        <v>372718029</v>
      </c>
      <c r="AT43" s="269">
        <f>SUBTOTAL(109,FY17_Table[Leveraged Capital])</f>
        <v>515840297</v>
      </c>
      <c r="AU43" s="269">
        <f>SUBTOTAL(109,FY17_Table[HIDE COLUMN6])</f>
        <v>1233432732</v>
      </c>
      <c r="AV43" s="269">
        <f>SUBTOTAL(109,FY17_Table[HIDE COLUMN7])</f>
        <v>1</v>
      </c>
      <c r="AW43" s="269">
        <f>SUBTOTAL(109,FY17_Table[HIDE COLUMN8])</f>
        <v>0</v>
      </c>
      <c r="AX43" s="269">
        <f>SUBTOTAL(109,FY17_Table[Diff (HIDE COLUMN)9])</f>
        <v>0</v>
      </c>
      <c r="AY43" s="269">
        <f>SUBTOTAL(109,FY17_Table[Diff Funding Source])</f>
        <v>0</v>
      </c>
      <c r="AZ43" s="269">
        <f>SUBTOTAL(109,FY17_Table[TOTAL10])</f>
        <v>1233432732</v>
      </c>
      <c r="BA43" s="3"/>
      <c r="BB43" s="97">
        <f>SUBTOTAL(109,FY17_Table[HIDE COLUMN11])</f>
        <v>0</v>
      </c>
    </row>
    <row r="44" spans="1:54" x14ac:dyDescent="0.25">
      <c r="A44" s="297" t="s">
        <v>1718</v>
      </c>
    </row>
  </sheetData>
  <pageMargins left="0.25" right="0.25" top="0.75" bottom="0.75" header="0.3" footer="0.3"/>
  <pageSetup paperSize="5" scale="70" orientation="landscape" r:id="rId1"/>
  <tableParts count="1">
    <tablePart r:id="rId2"/>
  </tableParts>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DD8B763-7A1D-45C3-84C7-A0C376B4FB0E}">
  <sheetPr codeName="Sheet11"/>
  <dimension ref="A1:BR47"/>
  <sheetViews>
    <sheetView zoomScaleNormal="100" workbookViewId="0">
      <selection activeCell="C1" sqref="C1"/>
    </sheetView>
  </sheetViews>
  <sheetFormatPr defaultColWidth="9.28515625" defaultRowHeight="15" x14ac:dyDescent="0.25"/>
  <cols>
    <col min="1" max="1" width="11.85546875" style="3" customWidth="1"/>
    <col min="2" max="2" width="20" style="8" customWidth="1"/>
    <col min="3" max="3" width="43" style="3" customWidth="1"/>
    <col min="4" max="4" width="38.28515625" style="3" customWidth="1"/>
    <col min="5" max="5" width="14.5703125" style="3" customWidth="1"/>
    <col min="6" max="6" width="11.85546875" style="3" customWidth="1"/>
    <col min="7" max="7" width="15.42578125" style="3" customWidth="1"/>
    <col min="8" max="8" width="8" style="3" customWidth="1"/>
    <col min="9" max="9" width="9.7109375" style="3" customWidth="1"/>
    <col min="10" max="10" width="13.28515625" style="95" customWidth="1"/>
    <col min="11" max="11" width="17" style="3" customWidth="1"/>
    <col min="12" max="12" width="16.7109375" style="265" customWidth="1"/>
    <col min="13" max="13" width="18.28515625" style="265" customWidth="1"/>
    <col min="14" max="14" width="13.85546875" style="265" bestFit="1" customWidth="1"/>
    <col min="15" max="15" width="16" style="265" customWidth="1"/>
    <col min="16" max="16" width="12.7109375" style="265" bestFit="1" customWidth="1"/>
    <col min="17" max="17" width="17.7109375" style="279" bestFit="1" customWidth="1"/>
    <col min="18" max="18" width="16.28515625" style="3" customWidth="1"/>
    <col min="19" max="19" width="16.28515625" style="269" bestFit="1" customWidth="1"/>
    <col min="20" max="20" width="12.7109375" style="269" customWidth="1"/>
    <col min="21" max="21" width="13.5703125" style="269" bestFit="1" customWidth="1"/>
    <col min="22" max="22" width="12.7109375" style="269" customWidth="1"/>
    <col min="23" max="23" width="14.42578125" style="269" customWidth="1"/>
    <col min="24" max="24" width="16.5703125" style="269" customWidth="1"/>
    <col min="25" max="25" width="13.7109375" style="279" customWidth="1"/>
    <col min="26" max="26" width="11.7109375" style="269" customWidth="1"/>
    <col min="27" max="27" width="35.28515625" style="269" customWidth="1"/>
    <col min="28" max="28" width="12.5703125" style="269" customWidth="1"/>
    <col min="29" max="30" width="11.5703125" style="269" customWidth="1"/>
    <col min="31" max="31" width="13.28515625" style="269" customWidth="1"/>
    <col min="32" max="32" width="23.28515625" style="269" customWidth="1"/>
    <col min="33" max="33" width="13.28515625" style="269" customWidth="1"/>
    <col min="34" max="34" width="23.28515625" style="269" customWidth="1"/>
    <col min="35" max="35" width="25" style="269" customWidth="1"/>
    <col min="36" max="36" width="17.28515625" style="269" customWidth="1"/>
    <col min="37" max="37" width="16.28515625" style="279" bestFit="1" customWidth="1"/>
    <col min="38" max="38" width="22" style="3" customWidth="1"/>
    <col min="39" max="16384" width="9.28515625" style="3"/>
  </cols>
  <sheetData>
    <row r="1" spans="1:38" s="446" customFormat="1" ht="51" customHeight="1" x14ac:dyDescent="0.2">
      <c r="A1" s="206" t="s">
        <v>488</v>
      </c>
      <c r="B1" s="206" t="s">
        <v>361</v>
      </c>
      <c r="C1" s="206" t="s">
        <v>362</v>
      </c>
      <c r="D1" s="386" t="s">
        <v>19</v>
      </c>
      <c r="E1" s="386" t="s">
        <v>21</v>
      </c>
      <c r="F1" s="386" t="s">
        <v>22</v>
      </c>
      <c r="G1" s="386" t="s">
        <v>23</v>
      </c>
      <c r="H1" s="386" t="s">
        <v>24</v>
      </c>
      <c r="I1" s="386" t="s">
        <v>28</v>
      </c>
      <c r="J1" s="387" t="s">
        <v>31</v>
      </c>
      <c r="K1" s="386" t="s">
        <v>33</v>
      </c>
      <c r="L1" s="388" t="s">
        <v>37</v>
      </c>
      <c r="M1" s="388" t="s">
        <v>40</v>
      </c>
      <c r="N1" s="388" t="s">
        <v>43</v>
      </c>
      <c r="O1" s="388" t="s">
        <v>45</v>
      </c>
      <c r="P1" s="388" t="s">
        <v>47</v>
      </c>
      <c r="Q1" s="391" t="s">
        <v>847</v>
      </c>
      <c r="R1" s="386" t="s">
        <v>52</v>
      </c>
      <c r="S1" s="389" t="s">
        <v>55</v>
      </c>
      <c r="T1" s="389" t="s">
        <v>58</v>
      </c>
      <c r="U1" s="389" t="s">
        <v>364</v>
      </c>
      <c r="V1" s="389" t="s">
        <v>63</v>
      </c>
      <c r="W1" s="389" t="s">
        <v>66</v>
      </c>
      <c r="X1" s="389" t="s">
        <v>68</v>
      </c>
      <c r="Y1" s="391" t="s">
        <v>1720</v>
      </c>
      <c r="Z1" s="389" t="s">
        <v>73</v>
      </c>
      <c r="AA1" s="389" t="s">
        <v>704</v>
      </c>
      <c r="AB1" s="389" t="s">
        <v>76</v>
      </c>
      <c r="AC1" s="389" t="s">
        <v>78</v>
      </c>
      <c r="AD1" s="389" t="s">
        <v>80</v>
      </c>
      <c r="AE1" s="389" t="s">
        <v>82</v>
      </c>
      <c r="AF1" s="389" t="s">
        <v>366</v>
      </c>
      <c r="AG1" s="389" t="s">
        <v>84</v>
      </c>
      <c r="AH1" s="389" t="s">
        <v>367</v>
      </c>
      <c r="AI1" s="389" t="s">
        <v>368</v>
      </c>
      <c r="AJ1" s="389" t="s">
        <v>87</v>
      </c>
      <c r="AK1" s="391" t="s">
        <v>1731</v>
      </c>
      <c r="AL1" s="390" t="s">
        <v>369</v>
      </c>
    </row>
    <row r="2" spans="1:38" x14ac:dyDescent="0.25">
      <c r="A2" s="207">
        <v>10348</v>
      </c>
      <c r="B2" s="208" t="s">
        <v>371</v>
      </c>
      <c r="C2" s="208" t="s">
        <v>407</v>
      </c>
      <c r="D2" s="209" t="s">
        <v>166</v>
      </c>
      <c r="E2" s="209" t="s">
        <v>138</v>
      </c>
      <c r="F2" s="209">
        <v>21701</v>
      </c>
      <c r="G2" s="209" t="s">
        <v>138</v>
      </c>
      <c r="H2" s="209">
        <v>103</v>
      </c>
      <c r="I2" s="209">
        <v>6</v>
      </c>
      <c r="J2" s="210">
        <v>42194</v>
      </c>
      <c r="K2" s="209" t="s">
        <v>169</v>
      </c>
      <c r="L2" s="211">
        <v>2215826</v>
      </c>
      <c r="M2" s="211">
        <v>16018863</v>
      </c>
      <c r="N2" s="211">
        <v>6093486</v>
      </c>
      <c r="O2" s="211">
        <v>2500000</v>
      </c>
      <c r="P2" s="212">
        <v>1403235</v>
      </c>
      <c r="Q2" s="213">
        <v>28231410</v>
      </c>
      <c r="R2" s="209" t="s">
        <v>174</v>
      </c>
      <c r="S2" s="214">
        <v>28231410</v>
      </c>
      <c r="T2" s="447">
        <v>0</v>
      </c>
      <c r="U2" s="217">
        <v>6584266</v>
      </c>
      <c r="V2" s="218">
        <v>0</v>
      </c>
      <c r="W2" s="218">
        <v>0</v>
      </c>
      <c r="X2" s="219">
        <v>21647144</v>
      </c>
      <c r="Y2" s="213">
        <v>28231410</v>
      </c>
      <c r="Z2" s="215">
        <v>0</v>
      </c>
      <c r="AA2" s="216">
        <v>0</v>
      </c>
      <c r="AB2" s="215">
        <v>0</v>
      </c>
      <c r="AC2" s="215">
        <v>0</v>
      </c>
      <c r="AD2" s="215">
        <v>0</v>
      </c>
      <c r="AE2" s="216">
        <v>695895</v>
      </c>
      <c r="AF2" s="217">
        <v>6584266</v>
      </c>
      <c r="AG2" s="215">
        <v>0</v>
      </c>
      <c r="AH2" s="215">
        <v>0</v>
      </c>
      <c r="AI2" s="218">
        <v>6584266</v>
      </c>
      <c r="AJ2" s="219">
        <v>21647144</v>
      </c>
      <c r="AK2" s="213">
        <v>28231410</v>
      </c>
      <c r="AL2" s="220" t="s">
        <v>177</v>
      </c>
    </row>
    <row r="3" spans="1:38" ht="30" x14ac:dyDescent="0.25">
      <c r="A3" s="221">
        <v>10322</v>
      </c>
      <c r="B3" s="222" t="s">
        <v>370</v>
      </c>
      <c r="C3" s="223" t="s">
        <v>406</v>
      </c>
      <c r="D3" s="224" t="s">
        <v>164</v>
      </c>
      <c r="E3" s="224" t="s">
        <v>165</v>
      </c>
      <c r="F3" s="224">
        <v>21853</v>
      </c>
      <c r="G3" s="224" t="s">
        <v>168</v>
      </c>
      <c r="H3" s="224">
        <v>75</v>
      </c>
      <c r="I3" s="224">
        <v>12</v>
      </c>
      <c r="J3" s="225">
        <v>42194</v>
      </c>
      <c r="K3" s="224" t="s">
        <v>169</v>
      </c>
      <c r="L3" s="226">
        <v>597500</v>
      </c>
      <c r="M3" s="226">
        <v>9889800</v>
      </c>
      <c r="N3" s="227">
        <v>1578454</v>
      </c>
      <c r="O3" s="226">
        <v>1635796</v>
      </c>
      <c r="P3" s="226">
        <v>511145</v>
      </c>
      <c r="Q3" s="228">
        <v>14212695</v>
      </c>
      <c r="R3" s="224" t="s">
        <v>174</v>
      </c>
      <c r="S3" s="229">
        <v>14212695</v>
      </c>
      <c r="T3" s="230">
        <v>0</v>
      </c>
      <c r="U3" s="231">
        <v>10390294</v>
      </c>
      <c r="V3" s="232">
        <v>1750000</v>
      </c>
      <c r="W3" s="232">
        <v>0</v>
      </c>
      <c r="X3" s="233">
        <v>1882957</v>
      </c>
      <c r="Y3" s="228">
        <v>14212695</v>
      </c>
      <c r="Z3" s="234">
        <v>0</v>
      </c>
      <c r="AA3" s="235">
        <v>1750000</v>
      </c>
      <c r="AB3" s="234">
        <v>0</v>
      </c>
      <c r="AC3" s="234">
        <v>0</v>
      </c>
      <c r="AD3" s="234">
        <v>0</v>
      </c>
      <c r="AE3" s="234">
        <v>0</v>
      </c>
      <c r="AF3" s="234">
        <v>0</v>
      </c>
      <c r="AG3" s="235">
        <v>1105461</v>
      </c>
      <c r="AH3" s="231">
        <v>10390294</v>
      </c>
      <c r="AI3" s="232">
        <v>10390294</v>
      </c>
      <c r="AJ3" s="233">
        <v>1882957</v>
      </c>
      <c r="AK3" s="228">
        <v>14212695</v>
      </c>
      <c r="AL3" s="236" t="s">
        <v>177</v>
      </c>
    </row>
    <row r="4" spans="1:38" x14ac:dyDescent="0.25">
      <c r="A4" s="221">
        <v>10401</v>
      </c>
      <c r="B4" s="222" t="s">
        <v>372</v>
      </c>
      <c r="C4" s="223" t="s">
        <v>408</v>
      </c>
      <c r="D4" s="224" t="s">
        <v>167</v>
      </c>
      <c r="E4" s="224" t="s">
        <v>104</v>
      </c>
      <c r="F4" s="224">
        <v>21215</v>
      </c>
      <c r="G4" s="224" t="s">
        <v>156</v>
      </c>
      <c r="H4" s="224">
        <v>47</v>
      </c>
      <c r="I4" s="224">
        <v>0</v>
      </c>
      <c r="J4" s="225">
        <v>42207</v>
      </c>
      <c r="K4" s="224" t="s">
        <v>170</v>
      </c>
      <c r="L4" s="226">
        <v>2324198</v>
      </c>
      <c r="M4" s="226">
        <v>3090793</v>
      </c>
      <c r="N4" s="226">
        <v>1403446</v>
      </c>
      <c r="O4" s="226">
        <v>837118</v>
      </c>
      <c r="P4" s="226">
        <v>333732</v>
      </c>
      <c r="Q4" s="228">
        <v>7989287</v>
      </c>
      <c r="R4" s="224" t="s">
        <v>174</v>
      </c>
      <c r="S4" s="229">
        <v>7989287</v>
      </c>
      <c r="T4" s="230">
        <v>0</v>
      </c>
      <c r="U4" s="231">
        <v>2367199</v>
      </c>
      <c r="V4" s="232">
        <v>2350000</v>
      </c>
      <c r="W4" s="232">
        <v>0</v>
      </c>
      <c r="X4" s="233">
        <v>3140763</v>
      </c>
      <c r="Y4" s="228">
        <v>7989287</v>
      </c>
      <c r="Z4" s="234">
        <v>0</v>
      </c>
      <c r="AA4" s="233">
        <v>0</v>
      </c>
      <c r="AB4" s="235">
        <v>2350000</v>
      </c>
      <c r="AC4" s="234">
        <v>0</v>
      </c>
      <c r="AD4" s="234">
        <v>0</v>
      </c>
      <c r="AE4" s="235">
        <v>251855</v>
      </c>
      <c r="AF4" s="231">
        <v>2367199</v>
      </c>
      <c r="AG4" s="234">
        <v>0</v>
      </c>
      <c r="AH4" s="234">
        <v>0</v>
      </c>
      <c r="AI4" s="232">
        <v>2367199</v>
      </c>
      <c r="AJ4" s="233">
        <v>3140763</v>
      </c>
      <c r="AK4" s="228">
        <v>7989287</v>
      </c>
      <c r="AL4" s="236" t="s">
        <v>177</v>
      </c>
    </row>
    <row r="5" spans="1:38" x14ac:dyDescent="0.25">
      <c r="A5" s="221">
        <v>10394</v>
      </c>
      <c r="B5" s="5" t="s">
        <v>373</v>
      </c>
      <c r="C5" s="223" t="s">
        <v>409</v>
      </c>
      <c r="D5" s="237" t="s">
        <v>100</v>
      </c>
      <c r="E5" s="237" t="s">
        <v>101</v>
      </c>
      <c r="F5" s="237" t="s">
        <v>102</v>
      </c>
      <c r="G5" s="224" t="s">
        <v>155</v>
      </c>
      <c r="H5" s="237">
        <v>69</v>
      </c>
      <c r="I5" s="237">
        <v>7</v>
      </c>
      <c r="J5" s="225">
        <v>42248</v>
      </c>
      <c r="K5" s="237" t="s">
        <v>171</v>
      </c>
      <c r="L5" s="226">
        <v>4227995</v>
      </c>
      <c r="M5" s="226">
        <v>4182262</v>
      </c>
      <c r="N5" s="226">
        <v>2359683</v>
      </c>
      <c r="O5" s="226">
        <v>1304308</v>
      </c>
      <c r="P5" s="227">
        <v>200000</v>
      </c>
      <c r="Q5" s="238">
        <v>12274248</v>
      </c>
      <c r="R5" s="237" t="s">
        <v>175</v>
      </c>
      <c r="S5" s="239">
        <v>12274248</v>
      </c>
      <c r="T5" s="230">
        <v>3415000</v>
      </c>
      <c r="U5" s="240">
        <v>3409000</v>
      </c>
      <c r="V5" s="232">
        <v>2500000</v>
      </c>
      <c r="W5" s="232">
        <v>0</v>
      </c>
      <c r="X5" s="233">
        <v>2950248</v>
      </c>
      <c r="Y5" s="238">
        <v>12274248</v>
      </c>
      <c r="Z5" s="234">
        <v>0</v>
      </c>
      <c r="AA5" s="233">
        <v>0</v>
      </c>
      <c r="AB5" s="239">
        <v>2500000</v>
      </c>
      <c r="AC5" s="234">
        <v>0</v>
      </c>
      <c r="AD5" s="234">
        <v>0</v>
      </c>
      <c r="AE5" s="239">
        <v>344251</v>
      </c>
      <c r="AF5" s="240">
        <v>3409000</v>
      </c>
      <c r="AG5" s="234">
        <v>0</v>
      </c>
      <c r="AH5" s="234">
        <v>0</v>
      </c>
      <c r="AI5" s="232">
        <v>3409000</v>
      </c>
      <c r="AJ5" s="233">
        <v>2950248</v>
      </c>
      <c r="AK5" s="238">
        <v>12274248</v>
      </c>
      <c r="AL5" s="236" t="s">
        <v>177</v>
      </c>
    </row>
    <row r="6" spans="1:38" x14ac:dyDescent="0.25">
      <c r="A6" s="221">
        <v>10411</v>
      </c>
      <c r="B6" s="5" t="s">
        <v>374</v>
      </c>
      <c r="C6" s="5" t="s">
        <v>410</v>
      </c>
      <c r="D6" s="237" t="s">
        <v>103</v>
      </c>
      <c r="E6" s="237" t="s">
        <v>104</v>
      </c>
      <c r="F6" s="237" t="s">
        <v>105</v>
      </c>
      <c r="G6" s="224" t="s">
        <v>156</v>
      </c>
      <c r="H6" s="237">
        <v>200</v>
      </c>
      <c r="I6" s="237">
        <v>21</v>
      </c>
      <c r="J6" s="241">
        <v>42249</v>
      </c>
      <c r="K6" s="237" t="s">
        <v>171</v>
      </c>
      <c r="L6" s="226">
        <v>12265548</v>
      </c>
      <c r="M6" s="226">
        <v>5941115</v>
      </c>
      <c r="N6" s="227">
        <v>2638011</v>
      </c>
      <c r="O6" s="226">
        <v>2291095</v>
      </c>
      <c r="P6" s="226">
        <v>1276930</v>
      </c>
      <c r="Q6" s="238">
        <v>24412699</v>
      </c>
      <c r="R6" s="237" t="s">
        <v>175</v>
      </c>
      <c r="S6" s="239">
        <v>24412699</v>
      </c>
      <c r="T6" s="230">
        <v>0</v>
      </c>
      <c r="U6" s="240">
        <v>5524358</v>
      </c>
      <c r="V6" s="232">
        <v>0</v>
      </c>
      <c r="W6" s="232">
        <v>0</v>
      </c>
      <c r="X6" s="233">
        <v>18888341</v>
      </c>
      <c r="Y6" s="238">
        <v>24412699</v>
      </c>
      <c r="Z6" s="234">
        <v>0</v>
      </c>
      <c r="AA6" s="233">
        <v>0</v>
      </c>
      <c r="AB6" s="234">
        <v>0</v>
      </c>
      <c r="AC6" s="234">
        <v>0</v>
      </c>
      <c r="AD6" s="234">
        <v>0</v>
      </c>
      <c r="AE6" s="239">
        <v>594017</v>
      </c>
      <c r="AF6" s="240">
        <v>5524358</v>
      </c>
      <c r="AG6" s="234">
        <v>0</v>
      </c>
      <c r="AH6" s="234">
        <v>0</v>
      </c>
      <c r="AI6" s="232">
        <v>5524358</v>
      </c>
      <c r="AJ6" s="233">
        <v>18888341</v>
      </c>
      <c r="AK6" s="238">
        <v>24412699</v>
      </c>
      <c r="AL6" s="236" t="s">
        <v>177</v>
      </c>
    </row>
    <row r="7" spans="1:38" x14ac:dyDescent="0.25">
      <c r="A7" s="221">
        <v>10388</v>
      </c>
      <c r="B7" s="5" t="s">
        <v>375</v>
      </c>
      <c r="C7" s="5" t="s">
        <v>411</v>
      </c>
      <c r="D7" s="237" t="s">
        <v>106</v>
      </c>
      <c r="E7" s="237" t="s">
        <v>107</v>
      </c>
      <c r="F7" s="237" t="s">
        <v>108</v>
      </c>
      <c r="G7" s="224" t="s">
        <v>157</v>
      </c>
      <c r="H7" s="237">
        <v>32</v>
      </c>
      <c r="I7" s="237">
        <v>2</v>
      </c>
      <c r="J7" s="241">
        <v>42265</v>
      </c>
      <c r="K7" s="237" t="s">
        <v>172</v>
      </c>
      <c r="L7" s="227">
        <v>0</v>
      </c>
      <c r="M7" s="226">
        <v>2087750</v>
      </c>
      <c r="N7" s="227">
        <v>354446</v>
      </c>
      <c r="O7" s="227">
        <v>0</v>
      </c>
      <c r="P7" s="227">
        <v>63314</v>
      </c>
      <c r="Q7" s="238">
        <v>2505510</v>
      </c>
      <c r="R7" s="237" t="s">
        <v>174</v>
      </c>
      <c r="S7" s="239">
        <v>2505510</v>
      </c>
      <c r="T7" s="230">
        <v>0</v>
      </c>
      <c r="U7" s="242"/>
      <c r="V7" s="232">
        <v>2467982</v>
      </c>
      <c r="W7" s="232">
        <v>0</v>
      </c>
      <c r="X7" s="233">
        <v>37528</v>
      </c>
      <c r="Y7" s="238">
        <v>2505510</v>
      </c>
      <c r="Z7" s="234">
        <v>0</v>
      </c>
      <c r="AA7" s="233">
        <v>0</v>
      </c>
      <c r="AB7" s="234">
        <v>0</v>
      </c>
      <c r="AC7" s="239">
        <v>2467982</v>
      </c>
      <c r="AD7" s="234">
        <v>0</v>
      </c>
      <c r="AE7" s="234">
        <v>0</v>
      </c>
      <c r="AF7" s="234">
        <v>0</v>
      </c>
      <c r="AG7" s="234">
        <v>0</v>
      </c>
      <c r="AH7" s="234">
        <v>0</v>
      </c>
      <c r="AI7" s="232">
        <v>0</v>
      </c>
      <c r="AJ7" s="233">
        <v>37528</v>
      </c>
      <c r="AK7" s="238">
        <v>2505510</v>
      </c>
      <c r="AL7" s="236" t="s">
        <v>177</v>
      </c>
    </row>
    <row r="8" spans="1:38" x14ac:dyDescent="0.25">
      <c r="A8" s="7">
        <v>10400</v>
      </c>
      <c r="B8" s="25" t="s">
        <v>377</v>
      </c>
      <c r="C8" s="6" t="s">
        <v>413</v>
      </c>
      <c r="D8" s="7" t="s">
        <v>112</v>
      </c>
      <c r="E8" s="7" t="s">
        <v>113</v>
      </c>
      <c r="F8" s="7" t="s">
        <v>114</v>
      </c>
      <c r="G8" s="7" t="s">
        <v>159</v>
      </c>
      <c r="H8" s="7">
        <v>503</v>
      </c>
      <c r="I8" s="7">
        <v>26</v>
      </c>
      <c r="J8" s="241">
        <v>42282</v>
      </c>
      <c r="K8" s="7" t="s">
        <v>171</v>
      </c>
      <c r="L8" s="227">
        <v>39000000</v>
      </c>
      <c r="M8" s="226">
        <v>17673113</v>
      </c>
      <c r="N8" s="227">
        <v>9320344</v>
      </c>
      <c r="O8" s="227">
        <v>2500000</v>
      </c>
      <c r="P8" s="227">
        <v>3059745</v>
      </c>
      <c r="Q8" s="243">
        <v>71553202</v>
      </c>
      <c r="R8" s="7" t="s">
        <v>174</v>
      </c>
      <c r="S8" s="244">
        <v>71553202</v>
      </c>
      <c r="T8" s="230">
        <v>43290000</v>
      </c>
      <c r="U8" s="245">
        <v>21934179</v>
      </c>
      <c r="V8" s="232">
        <v>2000000</v>
      </c>
      <c r="W8" s="232">
        <v>0</v>
      </c>
      <c r="X8" s="233">
        <v>3257333</v>
      </c>
      <c r="Y8" s="243">
        <v>71553202</v>
      </c>
      <c r="Z8" s="234">
        <v>0</v>
      </c>
      <c r="AA8" s="233">
        <v>0</v>
      </c>
      <c r="AB8" s="233">
        <v>2000000</v>
      </c>
      <c r="AC8" s="234">
        <v>0</v>
      </c>
      <c r="AD8" s="234">
        <v>0</v>
      </c>
      <c r="AE8" s="244">
        <v>2031146</v>
      </c>
      <c r="AF8" s="245">
        <v>21934179</v>
      </c>
      <c r="AG8" s="234">
        <v>0</v>
      </c>
      <c r="AH8" s="234">
        <v>0</v>
      </c>
      <c r="AI8" s="232">
        <v>21934179</v>
      </c>
      <c r="AJ8" s="233">
        <v>3257333</v>
      </c>
      <c r="AK8" s="243">
        <v>71553202</v>
      </c>
      <c r="AL8" s="236" t="s">
        <v>177</v>
      </c>
    </row>
    <row r="9" spans="1:38" x14ac:dyDescent="0.25">
      <c r="A9" s="7">
        <v>10408</v>
      </c>
      <c r="B9" s="25" t="s">
        <v>376</v>
      </c>
      <c r="C9" s="6" t="s">
        <v>412</v>
      </c>
      <c r="D9" s="7" t="s">
        <v>109</v>
      </c>
      <c r="E9" s="7" t="s">
        <v>110</v>
      </c>
      <c r="F9" s="7" t="s">
        <v>111</v>
      </c>
      <c r="G9" s="7" t="s">
        <v>158</v>
      </c>
      <c r="H9" s="7">
        <v>88</v>
      </c>
      <c r="I9" s="7">
        <v>5</v>
      </c>
      <c r="J9" s="241">
        <v>42282</v>
      </c>
      <c r="K9" s="7" t="s">
        <v>173</v>
      </c>
      <c r="L9" s="227">
        <v>3000000</v>
      </c>
      <c r="M9" s="227">
        <v>4477313</v>
      </c>
      <c r="N9" s="227">
        <v>1492791</v>
      </c>
      <c r="O9" s="227">
        <v>1113868</v>
      </c>
      <c r="P9" s="227">
        <v>827473</v>
      </c>
      <c r="Q9" s="243">
        <v>10911445</v>
      </c>
      <c r="R9" s="7" t="s">
        <v>174</v>
      </c>
      <c r="S9" s="244">
        <v>10911445</v>
      </c>
      <c r="T9" s="230">
        <v>1975000</v>
      </c>
      <c r="U9" s="245">
        <v>3358404</v>
      </c>
      <c r="V9" s="232">
        <v>2500000</v>
      </c>
      <c r="W9" s="232">
        <v>0</v>
      </c>
      <c r="X9" s="233">
        <v>2928041</v>
      </c>
      <c r="Y9" s="243">
        <v>10911445</v>
      </c>
      <c r="Z9" s="234">
        <v>0</v>
      </c>
      <c r="AA9" s="233">
        <v>0</v>
      </c>
      <c r="AB9" s="233">
        <v>2500000</v>
      </c>
      <c r="AC9" s="234">
        <v>0</v>
      </c>
      <c r="AD9" s="234">
        <v>0</v>
      </c>
      <c r="AE9" s="244">
        <v>342729</v>
      </c>
      <c r="AF9" s="245">
        <v>3358404</v>
      </c>
      <c r="AG9" s="234">
        <v>0</v>
      </c>
      <c r="AH9" s="234">
        <v>0</v>
      </c>
      <c r="AI9" s="232">
        <v>3358404</v>
      </c>
      <c r="AJ9" s="233">
        <v>2928041</v>
      </c>
      <c r="AK9" s="243">
        <v>10911445</v>
      </c>
      <c r="AL9" s="236" t="s">
        <v>177</v>
      </c>
    </row>
    <row r="10" spans="1:38" x14ac:dyDescent="0.25">
      <c r="A10" s="7">
        <v>10326</v>
      </c>
      <c r="B10" s="6" t="s">
        <v>378</v>
      </c>
      <c r="C10" s="6" t="s">
        <v>414</v>
      </c>
      <c r="D10" s="7" t="s">
        <v>115</v>
      </c>
      <c r="E10" s="7" t="s">
        <v>104</v>
      </c>
      <c r="F10" s="7" t="s">
        <v>116</v>
      </c>
      <c r="G10" s="7" t="s">
        <v>156</v>
      </c>
      <c r="H10" s="7">
        <v>60</v>
      </c>
      <c r="I10" s="7">
        <v>15</v>
      </c>
      <c r="J10" s="241">
        <v>42285</v>
      </c>
      <c r="K10" s="7" t="s">
        <v>169</v>
      </c>
      <c r="L10" s="226">
        <v>207700</v>
      </c>
      <c r="M10" s="226">
        <v>11006986</v>
      </c>
      <c r="N10" s="227">
        <v>2493732</v>
      </c>
      <c r="O10" s="226">
        <v>1706556</v>
      </c>
      <c r="P10" s="227">
        <v>462809</v>
      </c>
      <c r="Q10" s="243">
        <v>15877783</v>
      </c>
      <c r="R10" s="7" t="s">
        <v>174</v>
      </c>
      <c r="S10" s="244">
        <v>15877783</v>
      </c>
      <c r="T10" s="230">
        <v>0</v>
      </c>
      <c r="U10" s="245">
        <v>12411930</v>
      </c>
      <c r="V10" s="232">
        <v>900000</v>
      </c>
      <c r="W10" s="232">
        <v>0</v>
      </c>
      <c r="X10" s="233">
        <v>2565853</v>
      </c>
      <c r="Y10" s="243">
        <v>15877783</v>
      </c>
      <c r="Z10" s="234">
        <v>0</v>
      </c>
      <c r="AA10" s="233">
        <v>900000</v>
      </c>
      <c r="AB10" s="234">
        <v>0</v>
      </c>
      <c r="AC10" s="234">
        <v>0</v>
      </c>
      <c r="AD10" s="234">
        <v>0</v>
      </c>
      <c r="AE10" s="234">
        <v>0</v>
      </c>
      <c r="AF10" s="234">
        <v>0</v>
      </c>
      <c r="AG10" s="244">
        <v>1241193</v>
      </c>
      <c r="AH10" s="245">
        <v>12411930</v>
      </c>
      <c r="AI10" s="232">
        <v>12411930</v>
      </c>
      <c r="AJ10" s="233">
        <v>2565853</v>
      </c>
      <c r="AK10" s="243">
        <v>15877783</v>
      </c>
      <c r="AL10" s="236" t="s">
        <v>177</v>
      </c>
    </row>
    <row r="11" spans="1:38" x14ac:dyDescent="0.25">
      <c r="A11" s="221">
        <v>10349</v>
      </c>
      <c r="B11" s="223" t="s">
        <v>379</v>
      </c>
      <c r="C11" s="6" t="s">
        <v>415</v>
      </c>
      <c r="D11" s="224" t="s">
        <v>117</v>
      </c>
      <c r="E11" s="224" t="s">
        <v>118</v>
      </c>
      <c r="F11" s="224">
        <v>21075</v>
      </c>
      <c r="G11" s="224" t="s">
        <v>160</v>
      </c>
      <c r="H11" s="224">
        <v>84</v>
      </c>
      <c r="I11" s="224">
        <v>5</v>
      </c>
      <c r="J11" s="241">
        <v>42293</v>
      </c>
      <c r="K11" s="224" t="s">
        <v>169</v>
      </c>
      <c r="L11" s="226">
        <v>3402422</v>
      </c>
      <c r="M11" s="226">
        <v>14210448</v>
      </c>
      <c r="N11" s="227">
        <v>3645679</v>
      </c>
      <c r="O11" s="226">
        <v>2490078</v>
      </c>
      <c r="P11" s="227">
        <v>835204</v>
      </c>
      <c r="Q11" s="246">
        <v>24583831</v>
      </c>
      <c r="R11" s="224" t="s">
        <v>174</v>
      </c>
      <c r="S11" s="230">
        <v>24583831</v>
      </c>
      <c r="T11" s="230">
        <v>0</v>
      </c>
      <c r="U11" s="242">
        <v>2856786</v>
      </c>
      <c r="V11" s="232">
        <v>4900000</v>
      </c>
      <c r="W11" s="232">
        <v>0</v>
      </c>
      <c r="X11" s="233">
        <v>16827045</v>
      </c>
      <c r="Y11" s="246">
        <v>24583831</v>
      </c>
      <c r="Z11" s="234">
        <v>0</v>
      </c>
      <c r="AA11" s="233">
        <v>0</v>
      </c>
      <c r="AB11" s="233">
        <v>2500000</v>
      </c>
      <c r="AC11" s="233">
        <v>2400000</v>
      </c>
      <c r="AD11" s="234">
        <v>0</v>
      </c>
      <c r="AE11" s="233">
        <v>300744</v>
      </c>
      <c r="AF11" s="242">
        <v>2856786</v>
      </c>
      <c r="AG11" s="234">
        <v>0</v>
      </c>
      <c r="AH11" s="234">
        <v>0</v>
      </c>
      <c r="AI11" s="232">
        <v>2856786</v>
      </c>
      <c r="AJ11" s="233">
        <v>16827045</v>
      </c>
      <c r="AK11" s="246">
        <v>24583831</v>
      </c>
      <c r="AL11" s="236" t="s">
        <v>177</v>
      </c>
    </row>
    <row r="12" spans="1:38" x14ac:dyDescent="0.25">
      <c r="A12" s="221">
        <v>10443</v>
      </c>
      <c r="B12" s="223" t="s">
        <v>380</v>
      </c>
      <c r="C12" s="6" t="s">
        <v>416</v>
      </c>
      <c r="D12" s="224" t="s">
        <v>119</v>
      </c>
      <c r="E12" s="224" t="s">
        <v>120</v>
      </c>
      <c r="F12" s="224">
        <v>21802</v>
      </c>
      <c r="G12" s="224" t="s">
        <v>161</v>
      </c>
      <c r="H12" s="224">
        <v>45</v>
      </c>
      <c r="I12" s="224">
        <v>7</v>
      </c>
      <c r="J12" s="241">
        <v>42299</v>
      </c>
      <c r="K12" s="224" t="s">
        <v>169</v>
      </c>
      <c r="L12" s="226">
        <v>252000</v>
      </c>
      <c r="M12" s="226">
        <v>7048070</v>
      </c>
      <c r="N12" s="227">
        <v>1309691</v>
      </c>
      <c r="O12" s="226">
        <v>1159111</v>
      </c>
      <c r="P12" s="226">
        <v>175000</v>
      </c>
      <c r="Q12" s="246">
        <v>9943872</v>
      </c>
      <c r="R12" s="224" t="s">
        <v>175</v>
      </c>
      <c r="S12" s="230">
        <v>9943872</v>
      </c>
      <c r="T12" s="230">
        <v>0</v>
      </c>
      <c r="U12" s="242">
        <v>7873149</v>
      </c>
      <c r="V12" s="232">
        <v>1818723</v>
      </c>
      <c r="W12" s="232">
        <v>0</v>
      </c>
      <c r="X12" s="233">
        <v>252000</v>
      </c>
      <c r="Y12" s="246">
        <v>9943872</v>
      </c>
      <c r="Z12" s="234">
        <v>0</v>
      </c>
      <c r="AA12" s="233">
        <v>1818723</v>
      </c>
      <c r="AB12" s="234">
        <v>0</v>
      </c>
      <c r="AC12" s="234">
        <v>0</v>
      </c>
      <c r="AD12" s="234">
        <v>0</v>
      </c>
      <c r="AE12" s="234">
        <v>0</v>
      </c>
      <c r="AF12" s="234">
        <v>0</v>
      </c>
      <c r="AG12" s="233">
        <v>837569</v>
      </c>
      <c r="AH12" s="242">
        <v>7873149</v>
      </c>
      <c r="AI12" s="232">
        <v>7873149</v>
      </c>
      <c r="AJ12" s="233">
        <v>252000</v>
      </c>
      <c r="AK12" s="246">
        <v>9943872</v>
      </c>
      <c r="AL12" s="236" t="s">
        <v>177</v>
      </c>
    </row>
    <row r="13" spans="1:38" x14ac:dyDescent="0.25">
      <c r="A13" s="221">
        <v>10430</v>
      </c>
      <c r="B13" s="223" t="s">
        <v>381</v>
      </c>
      <c r="C13" s="223" t="s">
        <v>417</v>
      </c>
      <c r="D13" s="224" t="s">
        <v>121</v>
      </c>
      <c r="E13" s="224" t="s">
        <v>104</v>
      </c>
      <c r="F13" s="224">
        <v>21229</v>
      </c>
      <c r="G13" s="224" t="s">
        <v>156</v>
      </c>
      <c r="H13" s="224">
        <v>164</v>
      </c>
      <c r="I13" s="224">
        <v>9</v>
      </c>
      <c r="J13" s="241">
        <v>42312</v>
      </c>
      <c r="K13" s="224" t="s">
        <v>171</v>
      </c>
      <c r="L13" s="226">
        <v>8423839</v>
      </c>
      <c r="M13" s="226">
        <v>12117232</v>
      </c>
      <c r="N13" s="227">
        <v>3572037</v>
      </c>
      <c r="O13" s="227">
        <v>2500000</v>
      </c>
      <c r="P13" s="226">
        <v>939250</v>
      </c>
      <c r="Q13" s="246">
        <v>27552358</v>
      </c>
      <c r="R13" s="224" t="s">
        <v>175</v>
      </c>
      <c r="S13" s="230">
        <v>27552358</v>
      </c>
      <c r="T13" s="230">
        <v>0</v>
      </c>
      <c r="U13" s="242">
        <v>8136600</v>
      </c>
      <c r="V13" s="232">
        <v>2100000</v>
      </c>
      <c r="W13" s="232">
        <v>0</v>
      </c>
      <c r="X13" s="233">
        <v>17315758</v>
      </c>
      <c r="Y13" s="246">
        <v>27552358</v>
      </c>
      <c r="Z13" s="234">
        <v>0</v>
      </c>
      <c r="AA13" s="233">
        <v>0</v>
      </c>
      <c r="AB13" s="233">
        <v>2100000</v>
      </c>
      <c r="AC13" s="234">
        <v>0</v>
      </c>
      <c r="AD13" s="234">
        <v>0</v>
      </c>
      <c r="AE13" s="233">
        <v>838825</v>
      </c>
      <c r="AF13" s="242">
        <v>8136600</v>
      </c>
      <c r="AG13" s="234">
        <v>0</v>
      </c>
      <c r="AH13" s="234">
        <v>0</v>
      </c>
      <c r="AI13" s="232">
        <v>8136600</v>
      </c>
      <c r="AJ13" s="233">
        <v>17315758</v>
      </c>
      <c r="AK13" s="246">
        <v>27552358</v>
      </c>
      <c r="AL13" s="236" t="s">
        <v>177</v>
      </c>
    </row>
    <row r="14" spans="1:38" ht="30" x14ac:dyDescent="0.25">
      <c r="A14" s="221">
        <v>10431</v>
      </c>
      <c r="B14" s="222" t="s">
        <v>382</v>
      </c>
      <c r="C14" s="223" t="s">
        <v>418</v>
      </c>
      <c r="D14" s="224" t="s">
        <v>122</v>
      </c>
      <c r="E14" s="224" t="s">
        <v>104</v>
      </c>
      <c r="F14" s="224">
        <v>21215</v>
      </c>
      <c r="G14" s="224" t="s">
        <v>156</v>
      </c>
      <c r="H14" s="224">
        <v>16</v>
      </c>
      <c r="I14" s="224">
        <v>4</v>
      </c>
      <c r="J14" s="241">
        <v>42313</v>
      </c>
      <c r="K14" s="224" t="s">
        <v>171</v>
      </c>
      <c r="L14" s="226">
        <v>830000</v>
      </c>
      <c r="M14" s="226">
        <v>1715343</v>
      </c>
      <c r="N14" s="227">
        <v>581150</v>
      </c>
      <c r="O14" s="226">
        <v>399999</v>
      </c>
      <c r="P14" s="226">
        <v>87755</v>
      </c>
      <c r="Q14" s="246">
        <v>3614247</v>
      </c>
      <c r="R14" s="224" t="s">
        <v>174</v>
      </c>
      <c r="S14" s="230">
        <v>3614247</v>
      </c>
      <c r="T14" s="230">
        <v>0</v>
      </c>
      <c r="U14" s="242">
        <v>0</v>
      </c>
      <c r="V14" s="232">
        <v>1815000</v>
      </c>
      <c r="W14" s="232">
        <v>0</v>
      </c>
      <c r="X14" s="233">
        <v>1713251</v>
      </c>
      <c r="Y14" s="246">
        <v>3614247</v>
      </c>
      <c r="Z14" s="234">
        <v>0</v>
      </c>
      <c r="AA14" s="233">
        <v>1815000</v>
      </c>
      <c r="AB14" s="234">
        <v>0</v>
      </c>
      <c r="AC14" s="234">
        <v>0</v>
      </c>
      <c r="AD14" s="234">
        <v>0</v>
      </c>
      <c r="AE14" s="234">
        <v>0</v>
      </c>
      <c r="AF14" s="234">
        <v>0</v>
      </c>
      <c r="AG14" s="234">
        <v>0</v>
      </c>
      <c r="AH14" s="234">
        <v>0</v>
      </c>
      <c r="AI14" s="232">
        <v>0</v>
      </c>
      <c r="AJ14" s="233">
        <v>1713251</v>
      </c>
      <c r="AK14" s="246">
        <v>3614247</v>
      </c>
      <c r="AL14" s="236" t="s">
        <v>177</v>
      </c>
    </row>
    <row r="15" spans="1:38" x14ac:dyDescent="0.25">
      <c r="A15" s="221">
        <v>10405</v>
      </c>
      <c r="B15" s="223" t="s">
        <v>383</v>
      </c>
      <c r="C15" s="223" t="s">
        <v>419</v>
      </c>
      <c r="D15" s="224" t="s">
        <v>123</v>
      </c>
      <c r="E15" s="224" t="s">
        <v>104</v>
      </c>
      <c r="F15" s="224">
        <v>21207</v>
      </c>
      <c r="G15" s="224" t="s">
        <v>156</v>
      </c>
      <c r="H15" s="224">
        <v>225</v>
      </c>
      <c r="I15" s="224">
        <v>0</v>
      </c>
      <c r="J15" s="241">
        <v>42317</v>
      </c>
      <c r="K15" s="224" t="s">
        <v>170</v>
      </c>
      <c r="L15" s="226">
        <v>13200000</v>
      </c>
      <c r="M15" s="226">
        <v>15451754</v>
      </c>
      <c r="N15" s="227">
        <v>4336306</v>
      </c>
      <c r="O15" s="226">
        <v>2500000</v>
      </c>
      <c r="P15" s="226">
        <v>3049940</v>
      </c>
      <c r="Q15" s="246">
        <v>38538000</v>
      </c>
      <c r="R15" s="224" t="s">
        <v>175</v>
      </c>
      <c r="S15" s="230">
        <v>38538000</v>
      </c>
      <c r="T15" s="230">
        <v>0</v>
      </c>
      <c r="U15" s="242">
        <v>11791059</v>
      </c>
      <c r="V15" s="232">
        <v>0</v>
      </c>
      <c r="W15" s="232">
        <v>0</v>
      </c>
      <c r="X15" s="233">
        <v>26746941</v>
      </c>
      <c r="Y15" s="246">
        <v>38538000</v>
      </c>
      <c r="Z15" s="234">
        <v>0</v>
      </c>
      <c r="AA15" s="233">
        <v>0</v>
      </c>
      <c r="AB15" s="234">
        <v>0</v>
      </c>
      <c r="AC15" s="234">
        <v>0</v>
      </c>
      <c r="AD15" s="234">
        <v>0</v>
      </c>
      <c r="AE15" s="233">
        <v>1167548</v>
      </c>
      <c r="AF15" s="242">
        <v>11791059</v>
      </c>
      <c r="AG15" s="234">
        <v>0</v>
      </c>
      <c r="AH15" s="234">
        <v>0</v>
      </c>
      <c r="AI15" s="232">
        <v>11791059</v>
      </c>
      <c r="AJ15" s="233">
        <v>26746941</v>
      </c>
      <c r="AK15" s="246">
        <v>38538000</v>
      </c>
      <c r="AL15" s="236" t="s">
        <v>177</v>
      </c>
    </row>
    <row r="16" spans="1:38" x14ac:dyDescent="0.25">
      <c r="A16" s="221">
        <v>10398</v>
      </c>
      <c r="B16" s="223" t="s">
        <v>385</v>
      </c>
      <c r="C16" s="223" t="s">
        <v>420</v>
      </c>
      <c r="D16" s="224" t="s">
        <v>125</v>
      </c>
      <c r="E16" s="224" t="s">
        <v>104</v>
      </c>
      <c r="F16" s="224">
        <v>21217</v>
      </c>
      <c r="G16" s="224" t="s">
        <v>156</v>
      </c>
      <c r="H16" s="224">
        <v>302</v>
      </c>
      <c r="I16" s="224">
        <v>0</v>
      </c>
      <c r="J16" s="241">
        <v>42324</v>
      </c>
      <c r="K16" s="224" t="s">
        <v>171</v>
      </c>
      <c r="L16" s="226">
        <v>12242600</v>
      </c>
      <c r="M16" s="226">
        <v>20090851</v>
      </c>
      <c r="N16" s="227">
        <v>6488617</v>
      </c>
      <c r="O16" s="226">
        <v>2500000</v>
      </c>
      <c r="P16" s="226">
        <v>2322316</v>
      </c>
      <c r="Q16" s="246">
        <v>43644384</v>
      </c>
      <c r="R16" s="224" t="s">
        <v>175</v>
      </c>
      <c r="S16" s="230">
        <v>43644384</v>
      </c>
      <c r="T16" s="230">
        <v>0</v>
      </c>
      <c r="U16" s="242">
        <v>11447851</v>
      </c>
      <c r="V16" s="232">
        <v>0</v>
      </c>
      <c r="W16" s="232">
        <v>0</v>
      </c>
      <c r="X16" s="233">
        <v>32196533</v>
      </c>
      <c r="Y16" s="246">
        <v>43644384</v>
      </c>
      <c r="Z16" s="234">
        <v>0</v>
      </c>
      <c r="AA16" s="233">
        <v>0</v>
      </c>
      <c r="AB16" s="234">
        <v>0</v>
      </c>
      <c r="AC16" s="234">
        <v>0</v>
      </c>
      <c r="AD16" s="234">
        <v>0</v>
      </c>
      <c r="AE16" s="233">
        <v>1192484</v>
      </c>
      <c r="AF16" s="242">
        <v>11447851</v>
      </c>
      <c r="AG16" s="234">
        <v>0</v>
      </c>
      <c r="AH16" s="234">
        <v>0</v>
      </c>
      <c r="AI16" s="232">
        <v>11447851</v>
      </c>
      <c r="AJ16" s="233">
        <v>32196533</v>
      </c>
      <c r="AK16" s="246">
        <v>43644384</v>
      </c>
      <c r="AL16" s="236" t="s">
        <v>177</v>
      </c>
    </row>
    <row r="17" spans="1:38" x14ac:dyDescent="0.25">
      <c r="A17" s="221">
        <v>10396</v>
      </c>
      <c r="B17" s="223" t="s">
        <v>384</v>
      </c>
      <c r="C17" s="223" t="s">
        <v>420</v>
      </c>
      <c r="D17" s="224" t="s">
        <v>124</v>
      </c>
      <c r="E17" s="224" t="s">
        <v>104</v>
      </c>
      <c r="F17" s="224">
        <v>21215</v>
      </c>
      <c r="G17" s="224" t="s">
        <v>156</v>
      </c>
      <c r="H17" s="224">
        <v>253</v>
      </c>
      <c r="I17" s="224">
        <v>0</v>
      </c>
      <c r="J17" s="241">
        <v>42324</v>
      </c>
      <c r="K17" s="224" t="s">
        <v>171</v>
      </c>
      <c r="L17" s="226">
        <v>8948901</v>
      </c>
      <c r="M17" s="226">
        <v>16758946</v>
      </c>
      <c r="N17" s="227">
        <v>5230905</v>
      </c>
      <c r="O17" s="226">
        <v>2500000</v>
      </c>
      <c r="P17" s="226">
        <v>2085143</v>
      </c>
      <c r="Q17" s="246">
        <v>35523895</v>
      </c>
      <c r="R17" s="224" t="s">
        <v>175</v>
      </c>
      <c r="S17" s="230">
        <v>35523895</v>
      </c>
      <c r="T17" s="230">
        <v>0</v>
      </c>
      <c r="U17" s="242">
        <v>10446337</v>
      </c>
      <c r="V17" s="232">
        <v>0</v>
      </c>
      <c r="W17" s="232">
        <v>0</v>
      </c>
      <c r="X17" s="233">
        <v>25077558</v>
      </c>
      <c r="Y17" s="246">
        <v>35523895</v>
      </c>
      <c r="Z17" s="234">
        <v>0</v>
      </c>
      <c r="AA17" s="233">
        <v>0</v>
      </c>
      <c r="AB17" s="234">
        <v>0</v>
      </c>
      <c r="AC17" s="234">
        <v>0</v>
      </c>
      <c r="AD17" s="234">
        <v>0</v>
      </c>
      <c r="AE17" s="233">
        <v>1065953</v>
      </c>
      <c r="AF17" s="242">
        <v>10446337</v>
      </c>
      <c r="AG17" s="234">
        <v>0</v>
      </c>
      <c r="AH17" s="234">
        <v>0</v>
      </c>
      <c r="AI17" s="232">
        <v>10446337</v>
      </c>
      <c r="AJ17" s="233">
        <v>25077558</v>
      </c>
      <c r="AK17" s="246">
        <v>35523895</v>
      </c>
      <c r="AL17" s="236" t="s">
        <v>177</v>
      </c>
    </row>
    <row r="18" spans="1:38" x14ac:dyDescent="0.25">
      <c r="A18" s="221">
        <v>10389</v>
      </c>
      <c r="B18" s="223" t="s">
        <v>386</v>
      </c>
      <c r="C18" s="223" t="s">
        <v>421</v>
      </c>
      <c r="D18" s="224" t="s">
        <v>126</v>
      </c>
      <c r="E18" s="224" t="s">
        <v>104</v>
      </c>
      <c r="F18" s="224">
        <v>21223</v>
      </c>
      <c r="G18" s="224" t="s">
        <v>156</v>
      </c>
      <c r="H18" s="224">
        <v>130</v>
      </c>
      <c r="I18" s="224">
        <v>0</v>
      </c>
      <c r="J18" s="241">
        <v>42328</v>
      </c>
      <c r="K18" s="224" t="s">
        <v>171</v>
      </c>
      <c r="L18" s="226">
        <v>6409851</v>
      </c>
      <c r="M18" s="226">
        <v>11655872</v>
      </c>
      <c r="N18" s="227">
        <v>3964971</v>
      </c>
      <c r="O18" s="226">
        <v>2500000</v>
      </c>
      <c r="P18" s="226">
        <v>1393270</v>
      </c>
      <c r="Q18" s="246">
        <v>25923964</v>
      </c>
      <c r="R18" s="224" t="s">
        <v>175</v>
      </c>
      <c r="S18" s="230">
        <v>25923964</v>
      </c>
      <c r="T18" s="230">
        <v>0</v>
      </c>
      <c r="U18" s="242">
        <v>7548978</v>
      </c>
      <c r="V18" s="232">
        <v>0</v>
      </c>
      <c r="W18" s="232">
        <v>0</v>
      </c>
      <c r="X18" s="233">
        <v>18374986</v>
      </c>
      <c r="Y18" s="246">
        <v>25923964</v>
      </c>
      <c r="Z18" s="234">
        <v>0</v>
      </c>
      <c r="AA18" s="233">
        <v>0</v>
      </c>
      <c r="AB18" s="234">
        <v>0</v>
      </c>
      <c r="AC18" s="234">
        <v>0</v>
      </c>
      <c r="AD18" s="234">
        <v>0</v>
      </c>
      <c r="AE18" s="233">
        <v>776245</v>
      </c>
      <c r="AF18" s="242">
        <v>7548978</v>
      </c>
      <c r="AG18" s="234">
        <v>0</v>
      </c>
      <c r="AH18" s="234">
        <v>0</v>
      </c>
      <c r="AI18" s="232">
        <v>7548978</v>
      </c>
      <c r="AJ18" s="233">
        <v>18374986</v>
      </c>
      <c r="AK18" s="246">
        <v>25923964</v>
      </c>
      <c r="AL18" s="236" t="s">
        <v>177</v>
      </c>
    </row>
    <row r="19" spans="1:38" x14ac:dyDescent="0.25">
      <c r="A19" s="247">
        <v>10295</v>
      </c>
      <c r="B19" s="248" t="s">
        <v>387</v>
      </c>
      <c r="C19" s="248" t="s">
        <v>422</v>
      </c>
      <c r="D19" s="249" t="s">
        <v>127</v>
      </c>
      <c r="E19" s="249" t="s">
        <v>104</v>
      </c>
      <c r="F19" s="249">
        <v>21213</v>
      </c>
      <c r="G19" s="249" t="s">
        <v>156</v>
      </c>
      <c r="H19" s="249">
        <v>23</v>
      </c>
      <c r="I19" s="249">
        <v>3</v>
      </c>
      <c r="J19" s="250">
        <v>42331</v>
      </c>
      <c r="K19" s="249" t="s">
        <v>173</v>
      </c>
      <c r="L19" s="251">
        <v>698000</v>
      </c>
      <c r="M19" s="251">
        <v>4479446</v>
      </c>
      <c r="N19" s="252">
        <v>897932</v>
      </c>
      <c r="O19" s="251">
        <v>652550</v>
      </c>
      <c r="P19" s="251">
        <v>185000</v>
      </c>
      <c r="Q19" s="253">
        <v>6912928</v>
      </c>
      <c r="R19" s="249" t="s">
        <v>176</v>
      </c>
      <c r="S19" s="254">
        <v>6912928</v>
      </c>
      <c r="T19" s="254">
        <v>0</v>
      </c>
      <c r="U19" s="255">
        <v>0</v>
      </c>
      <c r="V19" s="256">
        <v>1500000</v>
      </c>
      <c r="W19" s="256">
        <v>0</v>
      </c>
      <c r="X19" s="257">
        <v>5412928</v>
      </c>
      <c r="Y19" s="253">
        <v>6912928</v>
      </c>
      <c r="Z19" s="258">
        <v>0</v>
      </c>
      <c r="AA19" s="257">
        <v>0</v>
      </c>
      <c r="AB19" s="258">
        <v>0</v>
      </c>
      <c r="AC19" s="258">
        <v>0</v>
      </c>
      <c r="AD19" s="257">
        <v>1500000</v>
      </c>
      <c r="AE19" s="258">
        <v>0</v>
      </c>
      <c r="AF19" s="258">
        <v>0</v>
      </c>
      <c r="AG19" s="258">
        <v>0</v>
      </c>
      <c r="AH19" s="258">
        <v>0</v>
      </c>
      <c r="AI19" s="256">
        <v>0</v>
      </c>
      <c r="AJ19" s="257">
        <v>5412928</v>
      </c>
      <c r="AK19" s="253">
        <v>6912928</v>
      </c>
      <c r="AL19" s="259" t="s">
        <v>177</v>
      </c>
    </row>
    <row r="20" spans="1:38" x14ac:dyDescent="0.25">
      <c r="A20" s="260">
        <v>10324</v>
      </c>
      <c r="B20" s="261" t="s">
        <v>388</v>
      </c>
      <c r="C20" s="261" t="s">
        <v>423</v>
      </c>
      <c r="D20" s="262" t="s">
        <v>128</v>
      </c>
      <c r="E20" s="262" t="s">
        <v>129</v>
      </c>
      <c r="F20" s="262">
        <v>20710</v>
      </c>
      <c r="G20" s="262" t="s">
        <v>159</v>
      </c>
      <c r="H20" s="262">
        <v>100</v>
      </c>
      <c r="I20" s="262">
        <v>15</v>
      </c>
      <c r="J20" s="263">
        <v>42332</v>
      </c>
      <c r="K20" s="262" t="s">
        <v>169</v>
      </c>
      <c r="L20" s="264">
        <v>985000</v>
      </c>
      <c r="M20" s="264">
        <v>15479906</v>
      </c>
      <c r="N20" s="265">
        <v>4837927</v>
      </c>
      <c r="O20" s="264">
        <v>2343212</v>
      </c>
      <c r="P20" s="264">
        <v>641337</v>
      </c>
      <c r="Q20" s="266">
        <v>24287382</v>
      </c>
      <c r="R20" s="262" t="s">
        <v>174</v>
      </c>
      <c r="S20" s="267">
        <v>24287382</v>
      </c>
      <c r="T20" s="267">
        <v>0</v>
      </c>
      <c r="U20" s="268">
        <v>14548545</v>
      </c>
      <c r="V20" s="269">
        <v>1625000</v>
      </c>
      <c r="W20" s="269">
        <v>0</v>
      </c>
      <c r="X20" s="270">
        <v>8113837</v>
      </c>
      <c r="Y20" s="266">
        <v>24287382</v>
      </c>
      <c r="Z20" s="271">
        <v>0</v>
      </c>
      <c r="AA20" s="270">
        <v>1625000</v>
      </c>
      <c r="AB20" s="271">
        <v>0</v>
      </c>
      <c r="AC20" s="271">
        <v>0</v>
      </c>
      <c r="AD20" s="271">
        <v>0</v>
      </c>
      <c r="AE20" s="271">
        <v>0</v>
      </c>
      <c r="AF20" s="271">
        <v>0</v>
      </c>
      <c r="AG20" s="270">
        <v>1500000</v>
      </c>
      <c r="AH20" s="268">
        <v>14548545</v>
      </c>
      <c r="AI20" s="269">
        <v>14548545</v>
      </c>
      <c r="AJ20" s="270">
        <v>8113837</v>
      </c>
      <c r="AK20" s="266">
        <v>24287382</v>
      </c>
      <c r="AL20" s="3" t="s">
        <v>177</v>
      </c>
    </row>
    <row r="21" spans="1:38" x14ac:dyDescent="0.25">
      <c r="A21" s="260">
        <v>10302</v>
      </c>
      <c r="B21" s="261" t="s">
        <v>389</v>
      </c>
      <c r="C21" s="261" t="s">
        <v>424</v>
      </c>
      <c r="D21" s="262" t="s">
        <v>130</v>
      </c>
      <c r="E21" s="262" t="s">
        <v>104</v>
      </c>
      <c r="F21" s="262">
        <v>21213</v>
      </c>
      <c r="G21" s="262" t="s">
        <v>156</v>
      </c>
      <c r="H21" s="262">
        <v>40</v>
      </c>
      <c r="I21" s="262">
        <v>0</v>
      </c>
      <c r="J21" s="263">
        <v>42338</v>
      </c>
      <c r="K21" s="262" t="s">
        <v>171</v>
      </c>
      <c r="L21" s="264">
        <v>81755</v>
      </c>
      <c r="M21" s="264">
        <v>6691026</v>
      </c>
      <c r="N21" s="265">
        <v>986410</v>
      </c>
      <c r="O21" s="264">
        <v>1125724</v>
      </c>
      <c r="P21" s="264">
        <v>178703</v>
      </c>
      <c r="Q21" s="266">
        <v>9063618</v>
      </c>
      <c r="R21" s="262" t="s">
        <v>174</v>
      </c>
      <c r="S21" s="267">
        <v>9063618</v>
      </c>
      <c r="T21" s="267">
        <v>0</v>
      </c>
      <c r="U21" s="268">
        <v>0</v>
      </c>
      <c r="V21" s="269">
        <v>1000000</v>
      </c>
      <c r="W21" s="269">
        <v>0</v>
      </c>
      <c r="X21" s="270">
        <v>8063618</v>
      </c>
      <c r="Y21" s="266">
        <v>9063618</v>
      </c>
      <c r="Z21" s="271">
        <v>0</v>
      </c>
      <c r="AA21" s="270">
        <v>1000000</v>
      </c>
      <c r="AB21" s="271">
        <v>0</v>
      </c>
      <c r="AC21" s="271">
        <v>0</v>
      </c>
      <c r="AD21" s="271">
        <v>0</v>
      </c>
      <c r="AE21" s="271">
        <v>0</v>
      </c>
      <c r="AF21" s="271">
        <v>0</v>
      </c>
      <c r="AG21" s="271">
        <v>0</v>
      </c>
      <c r="AH21" s="271">
        <v>0</v>
      </c>
      <c r="AI21" s="269">
        <v>0</v>
      </c>
      <c r="AJ21" s="270">
        <v>8063618</v>
      </c>
      <c r="AK21" s="266">
        <v>9063618</v>
      </c>
      <c r="AL21" s="3" t="s">
        <v>177</v>
      </c>
    </row>
    <row r="22" spans="1:38" ht="30" x14ac:dyDescent="0.25">
      <c r="A22" s="260">
        <v>10380</v>
      </c>
      <c r="B22" s="272" t="s">
        <v>390</v>
      </c>
      <c r="C22" s="261" t="s">
        <v>425</v>
      </c>
      <c r="D22" s="262" t="s">
        <v>131</v>
      </c>
      <c r="E22" s="262" t="s">
        <v>104</v>
      </c>
      <c r="F22" s="262">
        <v>21218</v>
      </c>
      <c r="G22" s="262" t="s">
        <v>156</v>
      </c>
      <c r="H22" s="262">
        <v>175</v>
      </c>
      <c r="I22" s="262">
        <v>0</v>
      </c>
      <c r="J22" s="263">
        <v>42345</v>
      </c>
      <c r="K22" s="262" t="s">
        <v>171</v>
      </c>
      <c r="L22" s="264">
        <v>12421496</v>
      </c>
      <c r="M22" s="264">
        <v>11731957</v>
      </c>
      <c r="N22" s="265">
        <v>3675942</v>
      </c>
      <c r="O22" s="264">
        <v>2500000</v>
      </c>
      <c r="P22" s="264">
        <v>976881</v>
      </c>
      <c r="Q22" s="266">
        <v>31306276</v>
      </c>
      <c r="R22" s="262" t="s">
        <v>175</v>
      </c>
      <c r="S22" s="267">
        <v>31306276</v>
      </c>
      <c r="T22" s="267">
        <v>0</v>
      </c>
      <c r="U22" s="268">
        <v>9985860</v>
      </c>
      <c r="V22" s="269">
        <v>961773</v>
      </c>
      <c r="W22" s="269">
        <v>0</v>
      </c>
      <c r="X22" s="270">
        <v>19816680</v>
      </c>
      <c r="Y22" s="266">
        <v>31306276</v>
      </c>
      <c r="Z22" s="271">
        <v>0</v>
      </c>
      <c r="AA22" s="270">
        <v>0</v>
      </c>
      <c r="AB22" s="270">
        <v>961773</v>
      </c>
      <c r="AC22" s="271">
        <v>0</v>
      </c>
      <c r="AD22" s="271">
        <v>0</v>
      </c>
      <c r="AE22" s="270">
        <v>993717</v>
      </c>
      <c r="AF22" s="268">
        <v>9985860</v>
      </c>
      <c r="AG22" s="271">
        <v>0</v>
      </c>
      <c r="AH22" s="271">
        <v>0</v>
      </c>
      <c r="AI22" s="269">
        <v>9985860</v>
      </c>
      <c r="AJ22" s="270">
        <v>19816680</v>
      </c>
      <c r="AK22" s="266">
        <v>31306276</v>
      </c>
      <c r="AL22" s="3" t="s">
        <v>177</v>
      </c>
    </row>
    <row r="23" spans="1:38" ht="30" x14ac:dyDescent="0.25">
      <c r="A23" s="260">
        <v>10409</v>
      </c>
      <c r="B23" s="272" t="s">
        <v>391</v>
      </c>
      <c r="C23" s="261" t="s">
        <v>426</v>
      </c>
      <c r="D23" s="262" t="s">
        <v>132</v>
      </c>
      <c r="E23" s="262" t="s">
        <v>104</v>
      </c>
      <c r="F23" s="262">
        <v>21286</v>
      </c>
      <c r="G23" s="262" t="s">
        <v>104</v>
      </c>
      <c r="H23" s="262">
        <v>200</v>
      </c>
      <c r="I23" s="262">
        <v>0</v>
      </c>
      <c r="J23" s="263">
        <v>42352</v>
      </c>
      <c r="K23" s="262" t="s">
        <v>171</v>
      </c>
      <c r="L23" s="264">
        <v>19777052</v>
      </c>
      <c r="M23" s="264">
        <v>10274998</v>
      </c>
      <c r="N23" s="265">
        <v>5757454</v>
      </c>
      <c r="O23" s="264">
        <v>3450147</v>
      </c>
      <c r="P23" s="264">
        <v>1953079</v>
      </c>
      <c r="Q23" s="266">
        <v>41212730</v>
      </c>
      <c r="R23" s="262" t="s">
        <v>175</v>
      </c>
      <c r="S23" s="267">
        <v>41212730</v>
      </c>
      <c r="T23" s="267">
        <v>0</v>
      </c>
      <c r="U23" s="268">
        <v>9698362</v>
      </c>
      <c r="V23" s="269">
        <v>2500000</v>
      </c>
      <c r="W23" s="269">
        <v>0</v>
      </c>
      <c r="X23" s="270">
        <v>28258333</v>
      </c>
      <c r="Y23" s="266">
        <v>41212730</v>
      </c>
      <c r="Z23" s="271">
        <v>0</v>
      </c>
      <c r="AA23" s="270">
        <v>0</v>
      </c>
      <c r="AB23" s="270">
        <v>2500000</v>
      </c>
      <c r="AC23" s="271">
        <v>0</v>
      </c>
      <c r="AD23" s="271">
        <v>0</v>
      </c>
      <c r="AE23" s="270">
        <v>989831</v>
      </c>
      <c r="AF23" s="268">
        <v>9698362</v>
      </c>
      <c r="AG23" s="271">
        <v>0</v>
      </c>
      <c r="AH23" s="271">
        <v>0</v>
      </c>
      <c r="AI23" s="269">
        <v>9698362</v>
      </c>
      <c r="AJ23" s="270">
        <v>28258333</v>
      </c>
      <c r="AK23" s="266">
        <v>41212730</v>
      </c>
      <c r="AL23" s="3" t="s">
        <v>177</v>
      </c>
    </row>
    <row r="24" spans="1:38" x14ac:dyDescent="0.25">
      <c r="A24" s="260">
        <v>10354</v>
      </c>
      <c r="B24" s="272" t="s">
        <v>392</v>
      </c>
      <c r="C24" s="261" t="s">
        <v>427</v>
      </c>
      <c r="D24" s="262" t="s">
        <v>133</v>
      </c>
      <c r="E24" s="262" t="s">
        <v>104</v>
      </c>
      <c r="F24" s="262">
        <v>21218</v>
      </c>
      <c r="G24" s="262" t="s">
        <v>156</v>
      </c>
      <c r="H24" s="262">
        <v>150</v>
      </c>
      <c r="I24" s="262">
        <v>0</v>
      </c>
      <c r="J24" s="263">
        <v>42353</v>
      </c>
      <c r="K24" s="262" t="s">
        <v>171</v>
      </c>
      <c r="L24" s="264">
        <v>9606015</v>
      </c>
      <c r="M24" s="264">
        <v>15305064</v>
      </c>
      <c r="N24" s="265">
        <v>4226070</v>
      </c>
      <c r="O24" s="264">
        <v>2500000</v>
      </c>
      <c r="P24" s="264">
        <v>1783470</v>
      </c>
      <c r="Q24" s="266">
        <v>33420619</v>
      </c>
      <c r="R24" s="262" t="s">
        <v>175</v>
      </c>
      <c r="S24" s="267">
        <v>33420619</v>
      </c>
      <c r="T24" s="267">
        <v>0</v>
      </c>
      <c r="U24" s="268">
        <v>10669816</v>
      </c>
      <c r="V24" s="269">
        <v>2250000</v>
      </c>
      <c r="W24" s="269">
        <v>0</v>
      </c>
      <c r="X24" s="270">
        <v>20321803</v>
      </c>
      <c r="Y24" s="266">
        <v>33420619</v>
      </c>
      <c r="Z24" s="271">
        <v>0</v>
      </c>
      <c r="AA24" s="270">
        <v>0</v>
      </c>
      <c r="AB24" s="270">
        <v>2250000</v>
      </c>
      <c r="AC24" s="271">
        <v>0</v>
      </c>
      <c r="AD24" s="271">
        <v>0</v>
      </c>
      <c r="AE24" s="270">
        <v>1046165</v>
      </c>
      <c r="AF24" s="268">
        <v>10669816</v>
      </c>
      <c r="AG24" s="271">
        <v>0</v>
      </c>
      <c r="AH24" s="271">
        <v>0</v>
      </c>
      <c r="AI24" s="269">
        <v>10669816</v>
      </c>
      <c r="AJ24" s="270">
        <v>20321803</v>
      </c>
      <c r="AK24" s="266">
        <v>33420619</v>
      </c>
      <c r="AL24" s="3" t="s">
        <v>177</v>
      </c>
    </row>
    <row r="25" spans="1:38" x14ac:dyDescent="0.25">
      <c r="A25" s="260">
        <v>10449</v>
      </c>
      <c r="B25" s="272" t="s">
        <v>394</v>
      </c>
      <c r="C25" s="261" t="s">
        <v>428</v>
      </c>
      <c r="D25" s="262" t="s">
        <v>135</v>
      </c>
      <c r="E25" s="262" t="s">
        <v>136</v>
      </c>
      <c r="F25" s="262">
        <v>20748</v>
      </c>
      <c r="G25" s="262" t="s">
        <v>159</v>
      </c>
      <c r="H25" s="262">
        <v>64</v>
      </c>
      <c r="I25" s="262">
        <v>10</v>
      </c>
      <c r="J25" s="263">
        <v>42356</v>
      </c>
      <c r="K25" s="262" t="s">
        <v>169</v>
      </c>
      <c r="L25" s="264">
        <v>1350000</v>
      </c>
      <c r="M25" s="264">
        <v>17993840</v>
      </c>
      <c r="N25" s="265">
        <v>4896105</v>
      </c>
      <c r="O25" s="264">
        <v>2500000</v>
      </c>
      <c r="P25" s="264">
        <v>308335</v>
      </c>
      <c r="Q25" s="266">
        <v>27048280</v>
      </c>
      <c r="R25" s="262" t="s">
        <v>174</v>
      </c>
      <c r="S25" s="267">
        <v>27048280</v>
      </c>
      <c r="T25" s="267">
        <v>0</v>
      </c>
      <c r="U25" s="268">
        <v>15450000</v>
      </c>
      <c r="V25" s="269">
        <v>2000000</v>
      </c>
      <c r="W25" s="269">
        <v>0</v>
      </c>
      <c r="X25" s="270">
        <v>9312278</v>
      </c>
      <c r="Y25" s="266">
        <v>27048280</v>
      </c>
      <c r="Z25" s="271">
        <v>0</v>
      </c>
      <c r="AA25" s="270">
        <v>2000000</v>
      </c>
      <c r="AB25" s="271">
        <v>0</v>
      </c>
      <c r="AC25" s="271">
        <v>0</v>
      </c>
      <c r="AD25" s="271">
        <v>0</v>
      </c>
      <c r="AE25" s="271">
        <v>0</v>
      </c>
      <c r="AF25" s="271">
        <v>0</v>
      </c>
      <c r="AG25" s="270">
        <v>1500000</v>
      </c>
      <c r="AH25" s="268">
        <v>15450000</v>
      </c>
      <c r="AI25" s="269">
        <v>15450000</v>
      </c>
      <c r="AJ25" s="270">
        <v>9312278</v>
      </c>
      <c r="AK25" s="266">
        <v>27048280</v>
      </c>
      <c r="AL25" s="3" t="s">
        <v>177</v>
      </c>
    </row>
    <row r="26" spans="1:38" x14ac:dyDescent="0.25">
      <c r="A26" s="260">
        <v>10319</v>
      </c>
      <c r="B26" s="261" t="s">
        <v>393</v>
      </c>
      <c r="C26" s="261" t="s">
        <v>425</v>
      </c>
      <c r="D26" s="262" t="s">
        <v>134</v>
      </c>
      <c r="E26" s="262" t="s">
        <v>120</v>
      </c>
      <c r="F26" s="262">
        <v>21801</v>
      </c>
      <c r="G26" s="262" t="s">
        <v>161</v>
      </c>
      <c r="H26" s="262">
        <v>84</v>
      </c>
      <c r="I26" s="262">
        <v>13</v>
      </c>
      <c r="J26" s="263">
        <v>42356</v>
      </c>
      <c r="K26" s="262" t="s">
        <v>169</v>
      </c>
      <c r="L26" s="264">
        <v>411448</v>
      </c>
      <c r="M26" s="264">
        <v>11634000</v>
      </c>
      <c r="N26" s="265">
        <v>2531312</v>
      </c>
      <c r="O26" s="264">
        <v>1834461</v>
      </c>
      <c r="P26" s="264">
        <v>488061</v>
      </c>
      <c r="Q26" s="266">
        <v>16899282</v>
      </c>
      <c r="R26" s="262" t="s">
        <v>174</v>
      </c>
      <c r="S26" s="267">
        <v>16899282</v>
      </c>
      <c r="T26" s="267">
        <v>0</v>
      </c>
      <c r="U26" s="268">
        <v>12799282</v>
      </c>
      <c r="V26" s="269">
        <v>2825000</v>
      </c>
      <c r="W26" s="269">
        <v>0</v>
      </c>
      <c r="X26" s="270">
        <v>1275000</v>
      </c>
      <c r="Y26" s="266">
        <v>16899282</v>
      </c>
      <c r="Z26" s="271">
        <v>0</v>
      </c>
      <c r="AA26" s="270">
        <v>2000000</v>
      </c>
      <c r="AB26" s="271">
        <v>0</v>
      </c>
      <c r="AC26" s="270">
        <v>825000</v>
      </c>
      <c r="AD26" s="271">
        <v>0</v>
      </c>
      <c r="AE26" s="271">
        <v>0</v>
      </c>
      <c r="AF26" s="271">
        <v>0</v>
      </c>
      <c r="AG26" s="270">
        <v>1365393</v>
      </c>
      <c r="AH26" s="268">
        <v>12799282</v>
      </c>
      <c r="AI26" s="269">
        <v>12799282</v>
      </c>
      <c r="AJ26" s="270">
        <v>1275000</v>
      </c>
      <c r="AK26" s="266">
        <v>16899282</v>
      </c>
      <c r="AL26" s="3" t="s">
        <v>177</v>
      </c>
    </row>
    <row r="27" spans="1:38" x14ac:dyDescent="0.25">
      <c r="A27" s="260">
        <v>10333</v>
      </c>
      <c r="B27" s="261" t="s">
        <v>395</v>
      </c>
      <c r="C27" s="261" t="s">
        <v>429</v>
      </c>
      <c r="D27" s="262" t="s">
        <v>137</v>
      </c>
      <c r="E27" s="262" t="s">
        <v>138</v>
      </c>
      <c r="F27" s="262">
        <v>21701</v>
      </c>
      <c r="G27" s="262" t="s">
        <v>138</v>
      </c>
      <c r="H27" s="262">
        <v>71</v>
      </c>
      <c r="I27" s="262">
        <v>11</v>
      </c>
      <c r="J27" s="263">
        <v>42359</v>
      </c>
      <c r="K27" s="262" t="s">
        <v>169</v>
      </c>
      <c r="L27" s="264">
        <v>2731177</v>
      </c>
      <c r="M27" s="264">
        <v>11964590</v>
      </c>
      <c r="N27" s="265">
        <v>3022576</v>
      </c>
      <c r="O27" s="264">
        <v>2199554</v>
      </c>
      <c r="P27" s="264">
        <v>400881</v>
      </c>
      <c r="Q27" s="266">
        <v>20318778</v>
      </c>
      <c r="R27" s="262" t="s">
        <v>174</v>
      </c>
      <c r="S27" s="267">
        <v>20318778</v>
      </c>
      <c r="T27" s="267">
        <v>0</v>
      </c>
      <c r="U27" s="268">
        <v>13611269</v>
      </c>
      <c r="V27" s="269">
        <v>1376995</v>
      </c>
      <c r="W27" s="269">
        <v>0</v>
      </c>
      <c r="X27" s="270">
        <v>5330514</v>
      </c>
      <c r="Y27" s="266">
        <v>20318778</v>
      </c>
      <c r="Z27" s="271">
        <v>0</v>
      </c>
      <c r="AA27" s="270">
        <v>1376995</v>
      </c>
      <c r="AB27" s="271">
        <v>0</v>
      </c>
      <c r="AC27" s="271">
        <v>0</v>
      </c>
      <c r="AD27" s="271">
        <v>0</v>
      </c>
      <c r="AE27" s="271">
        <v>0</v>
      </c>
      <c r="AF27" s="271">
        <v>0</v>
      </c>
      <c r="AG27" s="270">
        <v>1361127</v>
      </c>
      <c r="AH27" s="268">
        <v>13611269</v>
      </c>
      <c r="AI27" s="269">
        <v>13611269</v>
      </c>
      <c r="AJ27" s="270">
        <v>5330514</v>
      </c>
      <c r="AK27" s="266">
        <v>20318778</v>
      </c>
      <c r="AL27" s="3" t="s">
        <v>177</v>
      </c>
    </row>
    <row r="28" spans="1:38" x14ac:dyDescent="0.25">
      <c r="A28" s="260">
        <v>10463</v>
      </c>
      <c r="B28" s="261" t="s">
        <v>396</v>
      </c>
      <c r="C28" s="261" t="s">
        <v>430</v>
      </c>
      <c r="D28" s="262" t="s">
        <v>139</v>
      </c>
      <c r="E28" s="262" t="s">
        <v>140</v>
      </c>
      <c r="F28" s="262">
        <v>20814</v>
      </c>
      <c r="G28" s="262" t="s">
        <v>162</v>
      </c>
      <c r="H28" s="262">
        <v>156</v>
      </c>
      <c r="I28" s="262">
        <v>0</v>
      </c>
      <c r="J28" s="263">
        <v>42360</v>
      </c>
      <c r="K28" s="262" t="s">
        <v>171</v>
      </c>
      <c r="L28" s="264">
        <v>27413800</v>
      </c>
      <c r="M28" s="264">
        <v>13445024</v>
      </c>
      <c r="N28" s="265">
        <v>17983080</v>
      </c>
      <c r="O28" s="264">
        <v>2500000</v>
      </c>
      <c r="P28" s="264">
        <v>901963</v>
      </c>
      <c r="Q28" s="266">
        <v>62243867</v>
      </c>
      <c r="R28" s="262" t="s">
        <v>175</v>
      </c>
      <c r="S28" s="267">
        <v>62243867</v>
      </c>
      <c r="T28" s="267">
        <v>0</v>
      </c>
      <c r="U28" s="268">
        <v>15270854</v>
      </c>
      <c r="V28" s="269">
        <v>0</v>
      </c>
      <c r="W28" s="269">
        <v>0</v>
      </c>
      <c r="X28" s="270">
        <v>46973013</v>
      </c>
      <c r="Y28" s="266">
        <v>62243867</v>
      </c>
      <c r="Z28" s="271">
        <v>0</v>
      </c>
      <c r="AA28" s="270">
        <v>0</v>
      </c>
      <c r="AB28" s="271">
        <v>0</v>
      </c>
      <c r="AC28" s="271">
        <v>0</v>
      </c>
      <c r="AD28" s="271">
        <v>0</v>
      </c>
      <c r="AE28" s="270">
        <v>1299647</v>
      </c>
      <c r="AF28" s="268">
        <v>15270854</v>
      </c>
      <c r="AG28" s="270">
        <v>0</v>
      </c>
      <c r="AH28" s="268">
        <v>0</v>
      </c>
      <c r="AI28" s="269">
        <v>15270854</v>
      </c>
      <c r="AJ28" s="270">
        <v>46973013</v>
      </c>
      <c r="AK28" s="266">
        <v>62243867</v>
      </c>
      <c r="AL28" s="3" t="s">
        <v>177</v>
      </c>
    </row>
    <row r="29" spans="1:38" x14ac:dyDescent="0.25">
      <c r="A29" s="260">
        <v>10447</v>
      </c>
      <c r="B29" s="261" t="s">
        <v>397</v>
      </c>
      <c r="C29" s="261" t="s">
        <v>427</v>
      </c>
      <c r="D29" s="262" t="s">
        <v>141</v>
      </c>
      <c r="E29" s="262" t="s">
        <v>104</v>
      </c>
      <c r="F29" s="262">
        <v>21218</v>
      </c>
      <c r="G29" s="262" t="s">
        <v>156</v>
      </c>
      <c r="H29" s="262">
        <v>57</v>
      </c>
      <c r="I29" s="262">
        <v>12</v>
      </c>
      <c r="J29" s="263">
        <v>42361</v>
      </c>
      <c r="K29" s="262" t="s">
        <v>171</v>
      </c>
      <c r="L29" s="264">
        <v>778958</v>
      </c>
      <c r="M29" s="264">
        <v>11855500</v>
      </c>
      <c r="N29" s="265">
        <v>2428716</v>
      </c>
      <c r="O29" s="264">
        <v>1872541</v>
      </c>
      <c r="P29" s="264">
        <v>599000</v>
      </c>
      <c r="Q29" s="266">
        <v>17534715</v>
      </c>
      <c r="R29" s="262" t="s">
        <v>174</v>
      </c>
      <c r="S29" s="267">
        <v>17534715</v>
      </c>
      <c r="T29" s="267">
        <v>0</v>
      </c>
      <c r="U29" s="268">
        <v>12922841</v>
      </c>
      <c r="V29" s="269">
        <v>1787217</v>
      </c>
      <c r="W29" s="269">
        <v>0</v>
      </c>
      <c r="X29" s="270">
        <v>2824657</v>
      </c>
      <c r="Y29" s="266">
        <v>17534715</v>
      </c>
      <c r="Z29" s="271">
        <v>0</v>
      </c>
      <c r="AA29" s="270">
        <v>1787217</v>
      </c>
      <c r="AB29" s="271">
        <v>0</v>
      </c>
      <c r="AC29" s="271">
        <v>0</v>
      </c>
      <c r="AD29" s="271">
        <v>0</v>
      </c>
      <c r="AE29" s="271">
        <v>0</v>
      </c>
      <c r="AF29" s="271">
        <v>0</v>
      </c>
      <c r="AG29" s="270">
        <v>1305468</v>
      </c>
      <c r="AH29" s="268">
        <v>12922841</v>
      </c>
      <c r="AI29" s="269">
        <v>12922841</v>
      </c>
      <c r="AJ29" s="270">
        <v>2824657</v>
      </c>
      <c r="AK29" s="266">
        <v>17534715</v>
      </c>
      <c r="AL29" s="3" t="s">
        <v>177</v>
      </c>
    </row>
    <row r="30" spans="1:38" x14ac:dyDescent="0.25">
      <c r="A30" s="260">
        <v>10462</v>
      </c>
      <c r="B30" s="261" t="s">
        <v>399</v>
      </c>
      <c r="C30" s="261" t="s">
        <v>430</v>
      </c>
      <c r="D30" s="262" t="s">
        <v>143</v>
      </c>
      <c r="E30" s="262" t="s">
        <v>144</v>
      </c>
      <c r="F30" s="262">
        <v>20902</v>
      </c>
      <c r="G30" s="262" t="s">
        <v>162</v>
      </c>
      <c r="H30" s="262">
        <v>141</v>
      </c>
      <c r="I30" s="262">
        <v>0</v>
      </c>
      <c r="J30" s="263">
        <v>42362</v>
      </c>
      <c r="K30" s="262" t="s">
        <v>171</v>
      </c>
      <c r="L30" s="264">
        <v>12790500</v>
      </c>
      <c r="M30" s="264">
        <v>9567066</v>
      </c>
      <c r="N30" s="265">
        <v>9586009</v>
      </c>
      <c r="O30" s="265">
        <v>2500000</v>
      </c>
      <c r="P30" s="264">
        <v>811056</v>
      </c>
      <c r="Q30" s="266">
        <v>35254631</v>
      </c>
      <c r="R30" s="262" t="s">
        <v>175</v>
      </c>
      <c r="S30" s="267">
        <v>35254631</v>
      </c>
      <c r="T30" s="267">
        <v>0</v>
      </c>
      <c r="U30" s="268">
        <v>8286848</v>
      </c>
      <c r="V30" s="269">
        <v>0</v>
      </c>
      <c r="W30" s="269">
        <v>0</v>
      </c>
      <c r="X30" s="270">
        <v>26967783</v>
      </c>
      <c r="Y30" s="266">
        <v>35254631</v>
      </c>
      <c r="Z30" s="271">
        <v>0</v>
      </c>
      <c r="AA30" s="270">
        <v>0</v>
      </c>
      <c r="AB30" s="271">
        <v>0</v>
      </c>
      <c r="AC30" s="271">
        <v>0</v>
      </c>
      <c r="AD30" s="271">
        <v>0</v>
      </c>
      <c r="AE30" s="270">
        <v>720595</v>
      </c>
      <c r="AF30" s="268">
        <v>8286848</v>
      </c>
      <c r="AG30" s="271">
        <v>0</v>
      </c>
      <c r="AH30" s="271">
        <v>0</v>
      </c>
      <c r="AI30" s="269">
        <v>8286848</v>
      </c>
      <c r="AJ30" s="270">
        <v>26967783</v>
      </c>
      <c r="AK30" s="266">
        <v>35254631</v>
      </c>
      <c r="AL30" s="3" t="s">
        <v>177</v>
      </c>
    </row>
    <row r="31" spans="1:38" x14ac:dyDescent="0.25">
      <c r="A31" s="260">
        <v>10464</v>
      </c>
      <c r="B31" s="261" t="s">
        <v>398</v>
      </c>
      <c r="C31" s="261" t="s">
        <v>431</v>
      </c>
      <c r="D31" s="262" t="s">
        <v>142</v>
      </c>
      <c r="E31" s="262" t="s">
        <v>104</v>
      </c>
      <c r="F31" s="262">
        <v>21218</v>
      </c>
      <c r="G31" s="262" t="s">
        <v>156</v>
      </c>
      <c r="H31" s="262">
        <v>6</v>
      </c>
      <c r="I31" s="262">
        <v>0</v>
      </c>
      <c r="J31" s="263">
        <v>42362</v>
      </c>
      <c r="K31" s="262" t="s">
        <v>171</v>
      </c>
      <c r="L31" s="264">
        <v>13270</v>
      </c>
      <c r="M31" s="264">
        <v>384057</v>
      </c>
      <c r="N31" s="265">
        <v>64103</v>
      </c>
      <c r="O31" s="265">
        <v>62412</v>
      </c>
      <c r="P31" s="265">
        <v>17000</v>
      </c>
      <c r="Q31" s="266">
        <v>540842</v>
      </c>
      <c r="R31" s="262" t="s">
        <v>176</v>
      </c>
      <c r="S31" s="267">
        <v>540842</v>
      </c>
      <c r="T31" s="267">
        <v>0</v>
      </c>
      <c r="U31" s="268">
        <v>0</v>
      </c>
      <c r="V31" s="269">
        <v>295842</v>
      </c>
      <c r="W31" s="269">
        <v>0</v>
      </c>
      <c r="X31" s="270">
        <v>245000</v>
      </c>
      <c r="Y31" s="266">
        <v>540842</v>
      </c>
      <c r="Z31" s="271">
        <v>0</v>
      </c>
      <c r="AA31" s="270">
        <v>295842</v>
      </c>
      <c r="AB31" s="271">
        <v>0</v>
      </c>
      <c r="AC31" s="271">
        <v>0</v>
      </c>
      <c r="AD31" s="271">
        <v>0</v>
      </c>
      <c r="AE31" s="271">
        <v>0</v>
      </c>
      <c r="AF31" s="271">
        <v>0</v>
      </c>
      <c r="AG31" s="271">
        <v>0</v>
      </c>
      <c r="AH31" s="271">
        <v>0</v>
      </c>
      <c r="AI31" s="269">
        <v>0</v>
      </c>
      <c r="AJ31" s="270">
        <v>245000</v>
      </c>
      <c r="AK31" s="266">
        <v>540842</v>
      </c>
      <c r="AL31" s="3" t="s">
        <v>177</v>
      </c>
    </row>
    <row r="32" spans="1:38" x14ac:dyDescent="0.25">
      <c r="A32" s="260">
        <v>10451</v>
      </c>
      <c r="B32" s="261" t="s">
        <v>400</v>
      </c>
      <c r="C32" s="261" t="s">
        <v>412</v>
      </c>
      <c r="D32" s="262" t="s">
        <v>145</v>
      </c>
      <c r="E32" s="262" t="s">
        <v>146</v>
      </c>
      <c r="F32" s="262">
        <v>21811</v>
      </c>
      <c r="G32" s="262" t="s">
        <v>163</v>
      </c>
      <c r="H32" s="262">
        <v>32</v>
      </c>
      <c r="I32" s="262">
        <v>5</v>
      </c>
      <c r="J32" s="263">
        <v>42390</v>
      </c>
      <c r="K32" s="262" t="s">
        <v>171</v>
      </c>
      <c r="L32" s="264">
        <v>1057000</v>
      </c>
      <c r="M32" s="264">
        <v>4245195</v>
      </c>
      <c r="N32" s="265">
        <v>769488</v>
      </c>
      <c r="O32" s="264">
        <v>785086</v>
      </c>
      <c r="P32" s="264">
        <v>244779</v>
      </c>
      <c r="Q32" s="266">
        <v>7101548</v>
      </c>
      <c r="R32" s="262" t="s">
        <v>174</v>
      </c>
      <c r="S32" s="267">
        <v>7101548</v>
      </c>
      <c r="T32" s="267">
        <v>0</v>
      </c>
      <c r="U32" s="268">
        <v>5132488</v>
      </c>
      <c r="V32" s="269">
        <v>0</v>
      </c>
      <c r="W32" s="269">
        <v>750000</v>
      </c>
      <c r="X32" s="270">
        <v>1219060</v>
      </c>
      <c r="Y32" s="266">
        <v>7101548</v>
      </c>
      <c r="Z32" s="270">
        <v>750000</v>
      </c>
      <c r="AA32" s="270">
        <v>0</v>
      </c>
      <c r="AB32" s="271">
        <v>0</v>
      </c>
      <c r="AC32" s="271">
        <v>0</v>
      </c>
      <c r="AD32" s="271">
        <v>0</v>
      </c>
      <c r="AE32" s="271">
        <v>0</v>
      </c>
      <c r="AF32" s="271">
        <v>0</v>
      </c>
      <c r="AG32" s="270">
        <v>540316</v>
      </c>
      <c r="AH32" s="268">
        <v>5132488</v>
      </c>
      <c r="AI32" s="269">
        <v>5132488</v>
      </c>
      <c r="AJ32" s="270">
        <v>1219060</v>
      </c>
      <c r="AK32" s="266">
        <v>7101548</v>
      </c>
      <c r="AL32" s="3" t="s">
        <v>177</v>
      </c>
    </row>
    <row r="33" spans="1:70" ht="30" x14ac:dyDescent="0.25">
      <c r="A33" s="273">
        <v>10346</v>
      </c>
      <c r="B33" s="274" t="s">
        <v>401</v>
      </c>
      <c r="C33" s="273" t="s">
        <v>432</v>
      </c>
      <c r="D33" s="273" t="s">
        <v>147</v>
      </c>
      <c r="E33" s="273" t="s">
        <v>104</v>
      </c>
      <c r="F33" s="273">
        <v>21229</v>
      </c>
      <c r="G33" s="273" t="s">
        <v>156</v>
      </c>
      <c r="H33" s="273">
        <v>125</v>
      </c>
      <c r="I33" s="273">
        <v>0</v>
      </c>
      <c r="J33" s="275">
        <v>42402</v>
      </c>
      <c r="K33" s="273" t="s">
        <v>171</v>
      </c>
      <c r="L33" s="264">
        <v>6951305</v>
      </c>
      <c r="M33" s="264">
        <v>8705861</v>
      </c>
      <c r="N33" s="276">
        <v>2702921</v>
      </c>
      <c r="O33" s="264">
        <v>2195131</v>
      </c>
      <c r="P33" s="264">
        <v>1051350</v>
      </c>
      <c r="Q33" s="277">
        <v>21606568</v>
      </c>
      <c r="R33" s="273" t="s">
        <v>175</v>
      </c>
      <c r="S33" s="271">
        <v>21606568</v>
      </c>
      <c r="T33" s="267">
        <v>0</v>
      </c>
      <c r="U33" s="271">
        <v>6289854</v>
      </c>
      <c r="V33" s="269">
        <v>1529314</v>
      </c>
      <c r="W33" s="269">
        <v>0</v>
      </c>
      <c r="X33" s="271">
        <v>13272521</v>
      </c>
      <c r="Y33" s="277">
        <v>21606568</v>
      </c>
      <c r="Z33" s="271">
        <v>0</v>
      </c>
      <c r="AA33" s="271">
        <v>0</v>
      </c>
      <c r="AB33" s="271">
        <v>1529314</v>
      </c>
      <c r="AC33" s="271">
        <v>0</v>
      </c>
      <c r="AD33" s="271">
        <v>0</v>
      </c>
      <c r="AE33" s="271">
        <v>641886</v>
      </c>
      <c r="AF33" s="271">
        <v>6289854</v>
      </c>
      <c r="AG33" s="271">
        <v>0</v>
      </c>
      <c r="AH33" s="271">
        <v>0</v>
      </c>
      <c r="AI33" s="269">
        <v>6289854</v>
      </c>
      <c r="AJ33" s="271">
        <v>13272521</v>
      </c>
      <c r="AK33" s="277">
        <v>21606568</v>
      </c>
      <c r="AL33" s="3" t="s">
        <v>177</v>
      </c>
    </row>
    <row r="34" spans="1:70" x14ac:dyDescent="0.25">
      <c r="A34" s="273">
        <v>10347</v>
      </c>
      <c r="B34" s="273" t="s">
        <v>402</v>
      </c>
      <c r="C34" s="273" t="s">
        <v>433</v>
      </c>
      <c r="D34" s="273" t="s">
        <v>148</v>
      </c>
      <c r="E34" s="273" t="s">
        <v>149</v>
      </c>
      <c r="F34" s="273">
        <v>20712</v>
      </c>
      <c r="G34" s="273" t="s">
        <v>159</v>
      </c>
      <c r="H34" s="273">
        <v>57</v>
      </c>
      <c r="I34" s="273">
        <v>0</v>
      </c>
      <c r="J34" s="275">
        <v>42443</v>
      </c>
      <c r="K34" s="273" t="s">
        <v>169</v>
      </c>
      <c r="L34" s="264">
        <v>232500</v>
      </c>
      <c r="M34" s="264">
        <v>9206237</v>
      </c>
      <c r="N34" s="278">
        <v>3380101</v>
      </c>
      <c r="O34" s="264">
        <v>1716252</v>
      </c>
      <c r="P34" s="264">
        <v>624845</v>
      </c>
      <c r="Q34" s="277">
        <v>15159935</v>
      </c>
      <c r="R34" s="273" t="s">
        <v>175</v>
      </c>
      <c r="S34" s="271">
        <v>15159935</v>
      </c>
      <c r="T34" s="267">
        <v>0</v>
      </c>
      <c r="U34" s="271">
        <v>4954064</v>
      </c>
      <c r="V34" s="269">
        <v>2500000</v>
      </c>
      <c r="W34" s="269">
        <v>0</v>
      </c>
      <c r="X34" s="270">
        <v>7705871</v>
      </c>
      <c r="Y34" s="277">
        <v>15159935</v>
      </c>
      <c r="Z34" s="271">
        <v>0</v>
      </c>
      <c r="AA34" s="271">
        <v>0</v>
      </c>
      <c r="AB34" s="271">
        <v>2500000</v>
      </c>
      <c r="AC34" s="271">
        <v>0</v>
      </c>
      <c r="AD34" s="271">
        <v>0</v>
      </c>
      <c r="AE34" s="271">
        <v>495456</v>
      </c>
      <c r="AF34" s="271">
        <v>4954064</v>
      </c>
      <c r="AG34" s="271">
        <v>0</v>
      </c>
      <c r="AH34" s="271">
        <v>0</v>
      </c>
      <c r="AI34" s="269">
        <v>4954064</v>
      </c>
      <c r="AJ34" s="270">
        <v>7705871</v>
      </c>
      <c r="AK34" s="277">
        <v>15159935</v>
      </c>
      <c r="AL34" s="3" t="s">
        <v>177</v>
      </c>
    </row>
    <row r="35" spans="1:70" x14ac:dyDescent="0.25">
      <c r="A35" s="273">
        <v>10437</v>
      </c>
      <c r="B35" s="273" t="s">
        <v>403</v>
      </c>
      <c r="C35" s="273" t="s">
        <v>434</v>
      </c>
      <c r="D35" s="273" t="s">
        <v>150</v>
      </c>
      <c r="E35" s="273" t="s">
        <v>151</v>
      </c>
      <c r="F35" s="273">
        <v>21629</v>
      </c>
      <c r="G35" s="273" t="s">
        <v>158</v>
      </c>
      <c r="H35" s="273">
        <v>84</v>
      </c>
      <c r="I35" s="273">
        <v>13</v>
      </c>
      <c r="J35" s="275">
        <v>42447</v>
      </c>
      <c r="K35" s="262" t="s">
        <v>173</v>
      </c>
      <c r="L35" s="264">
        <v>3490000</v>
      </c>
      <c r="M35" s="264">
        <v>11023407</v>
      </c>
      <c r="N35" s="265">
        <v>2530277</v>
      </c>
      <c r="O35" s="264">
        <v>2096540</v>
      </c>
      <c r="P35" s="264">
        <v>465067</v>
      </c>
      <c r="Q35" s="277">
        <v>19605291</v>
      </c>
      <c r="R35" s="273" t="s">
        <v>174</v>
      </c>
      <c r="S35" s="271">
        <v>19605291</v>
      </c>
      <c r="T35" s="267">
        <v>0</v>
      </c>
      <c r="U35" s="271">
        <v>14976422</v>
      </c>
      <c r="V35" s="269">
        <v>2000000</v>
      </c>
      <c r="W35" s="269">
        <v>0</v>
      </c>
      <c r="X35" s="271">
        <v>2628869</v>
      </c>
      <c r="Y35" s="277">
        <v>19605291</v>
      </c>
      <c r="Z35" s="271">
        <v>0</v>
      </c>
      <c r="AA35" s="271">
        <v>2000000</v>
      </c>
      <c r="AB35" s="271">
        <v>0</v>
      </c>
      <c r="AC35" s="271">
        <v>0</v>
      </c>
      <c r="AD35" s="271">
        <v>0</v>
      </c>
      <c r="AE35" s="271">
        <v>0</v>
      </c>
      <c r="AF35" s="271">
        <v>0</v>
      </c>
      <c r="AG35" s="271">
        <v>1454167</v>
      </c>
      <c r="AH35" s="271">
        <v>14976422</v>
      </c>
      <c r="AI35" s="269">
        <v>14976422</v>
      </c>
      <c r="AJ35" s="271">
        <v>2628869</v>
      </c>
      <c r="AK35" s="277">
        <v>19605291</v>
      </c>
      <c r="AL35" s="3" t="s">
        <v>177</v>
      </c>
    </row>
    <row r="36" spans="1:70" x14ac:dyDescent="0.25">
      <c r="A36" s="273">
        <v>10477</v>
      </c>
      <c r="B36" s="273" t="s">
        <v>404</v>
      </c>
      <c r="C36" s="273" t="s">
        <v>435</v>
      </c>
      <c r="D36" s="273" t="s">
        <v>152</v>
      </c>
      <c r="E36" s="273" t="s">
        <v>153</v>
      </c>
      <c r="F36" s="273">
        <v>20746</v>
      </c>
      <c r="G36" s="273" t="s">
        <v>159</v>
      </c>
      <c r="H36" s="273">
        <v>68</v>
      </c>
      <c r="I36" s="273">
        <v>4</v>
      </c>
      <c r="J36" s="275">
        <v>42453</v>
      </c>
      <c r="K36" s="262" t="s">
        <v>171</v>
      </c>
      <c r="L36" s="264">
        <v>6244000</v>
      </c>
      <c r="M36" s="264">
        <v>4183718</v>
      </c>
      <c r="N36" s="265">
        <v>1809367</v>
      </c>
      <c r="O36" s="264">
        <v>1433748</v>
      </c>
      <c r="P36" s="264">
        <v>581247</v>
      </c>
      <c r="Q36" s="277">
        <v>14252080</v>
      </c>
      <c r="R36" s="273" t="s">
        <v>174</v>
      </c>
      <c r="S36" s="271">
        <v>14252080</v>
      </c>
      <c r="T36" s="267">
        <v>0</v>
      </c>
      <c r="U36" s="271">
        <v>3676314</v>
      </c>
      <c r="V36" s="269">
        <v>0</v>
      </c>
      <c r="W36" s="269">
        <v>0</v>
      </c>
      <c r="X36" s="271">
        <v>10575766</v>
      </c>
      <c r="Y36" s="277">
        <v>14252080</v>
      </c>
      <c r="Z36" s="271">
        <v>0</v>
      </c>
      <c r="AA36" s="271">
        <v>0</v>
      </c>
      <c r="AB36" s="271">
        <v>0</v>
      </c>
      <c r="AC36" s="271">
        <v>0</v>
      </c>
      <c r="AD36" s="271">
        <v>0</v>
      </c>
      <c r="AE36" s="271">
        <v>367172</v>
      </c>
      <c r="AF36" s="271">
        <v>3676314</v>
      </c>
      <c r="AG36" s="271">
        <v>0</v>
      </c>
      <c r="AH36" s="271">
        <v>0</v>
      </c>
      <c r="AI36" s="269">
        <v>3676314</v>
      </c>
      <c r="AJ36" s="271">
        <v>10575766</v>
      </c>
      <c r="AK36" s="277">
        <v>14252080</v>
      </c>
      <c r="AL36" s="3" t="s">
        <v>177</v>
      </c>
    </row>
    <row r="37" spans="1:70" x14ac:dyDescent="0.25">
      <c r="A37" s="273">
        <v>10468</v>
      </c>
      <c r="B37" s="273" t="s">
        <v>405</v>
      </c>
      <c r="C37" s="273" t="s">
        <v>436</v>
      </c>
      <c r="D37" s="273" t="s">
        <v>154</v>
      </c>
      <c r="E37" s="273" t="s">
        <v>104</v>
      </c>
      <c r="F37" s="273">
        <v>21075</v>
      </c>
      <c r="G37" s="273" t="s">
        <v>156</v>
      </c>
      <c r="H37" s="273">
        <v>39</v>
      </c>
      <c r="I37" s="273">
        <v>0</v>
      </c>
      <c r="J37" s="275">
        <v>42460</v>
      </c>
      <c r="K37" s="262" t="s">
        <v>171</v>
      </c>
      <c r="L37" s="265">
        <v>0</v>
      </c>
      <c r="M37" s="264">
        <v>2844403</v>
      </c>
      <c r="N37" s="265">
        <v>295597</v>
      </c>
      <c r="O37" s="265">
        <v>360000</v>
      </c>
      <c r="P37" s="265">
        <v>0</v>
      </c>
      <c r="Q37" s="277">
        <v>3500000</v>
      </c>
      <c r="R37" s="273" t="s">
        <v>176</v>
      </c>
      <c r="S37" s="271">
        <v>3500000</v>
      </c>
      <c r="T37" s="267">
        <v>0</v>
      </c>
      <c r="U37" s="271">
        <v>0</v>
      </c>
      <c r="V37" s="269">
        <v>1500000</v>
      </c>
      <c r="W37" s="269">
        <v>0</v>
      </c>
      <c r="X37" s="271">
        <v>2000000</v>
      </c>
      <c r="Y37" s="277">
        <v>3500000</v>
      </c>
      <c r="Z37" s="271">
        <v>0</v>
      </c>
      <c r="AA37" s="271">
        <v>0</v>
      </c>
      <c r="AB37" s="271">
        <v>0</v>
      </c>
      <c r="AC37" s="271">
        <v>0</v>
      </c>
      <c r="AD37" s="271">
        <v>1500000</v>
      </c>
      <c r="AE37" s="271">
        <v>0</v>
      </c>
      <c r="AF37" s="271">
        <v>0</v>
      </c>
      <c r="AG37" s="271">
        <v>0</v>
      </c>
      <c r="AH37" s="271">
        <v>0</v>
      </c>
      <c r="AI37" s="269">
        <v>0</v>
      </c>
      <c r="AJ37" s="271">
        <v>2000000</v>
      </c>
      <c r="AK37" s="277">
        <v>3500000</v>
      </c>
      <c r="AL37" s="3" t="s">
        <v>177</v>
      </c>
    </row>
    <row r="38" spans="1:70" x14ac:dyDescent="0.25">
      <c r="A38" s="3">
        <v>10436</v>
      </c>
      <c r="B38" s="273" t="s">
        <v>702</v>
      </c>
      <c r="C38" s="273" t="s">
        <v>434</v>
      </c>
      <c r="D38" s="273" t="s">
        <v>703</v>
      </c>
      <c r="E38" s="273" t="s">
        <v>104</v>
      </c>
      <c r="F38" s="273">
        <v>21202</v>
      </c>
      <c r="G38" s="273" t="s">
        <v>156</v>
      </c>
      <c r="H38" s="273">
        <v>41</v>
      </c>
      <c r="I38" s="273">
        <v>7</v>
      </c>
      <c r="J38" s="275">
        <v>42480</v>
      </c>
      <c r="K38" s="262" t="s">
        <v>173</v>
      </c>
      <c r="L38" s="265">
        <v>2100000</v>
      </c>
      <c r="M38" s="264">
        <v>9898188</v>
      </c>
      <c r="N38" s="265">
        <v>2186477</v>
      </c>
      <c r="O38" s="265">
        <v>1805841</v>
      </c>
      <c r="P38" s="265">
        <v>212616</v>
      </c>
      <c r="Q38" s="277">
        <v>16203122</v>
      </c>
      <c r="R38" s="273" t="s">
        <v>174</v>
      </c>
      <c r="S38" s="271">
        <v>16203122</v>
      </c>
      <c r="T38" s="267">
        <v>0</v>
      </c>
      <c r="U38" s="271">
        <v>11839568</v>
      </c>
      <c r="V38" s="269">
        <v>1855000</v>
      </c>
      <c r="W38" s="269">
        <v>0</v>
      </c>
      <c r="X38" s="271">
        <v>2508554</v>
      </c>
      <c r="Y38" s="277">
        <v>16203122</v>
      </c>
      <c r="Z38" s="271">
        <v>0</v>
      </c>
      <c r="AA38" s="271">
        <v>1855000</v>
      </c>
      <c r="AB38" s="271">
        <v>0</v>
      </c>
      <c r="AC38" s="271">
        <v>0</v>
      </c>
      <c r="AD38" s="271">
        <v>0</v>
      </c>
      <c r="AE38" s="271">
        <v>0</v>
      </c>
      <c r="AF38" s="271">
        <v>0</v>
      </c>
      <c r="AG38" s="271">
        <v>1144034</v>
      </c>
      <c r="AH38" s="271">
        <v>11839568</v>
      </c>
      <c r="AI38" s="269">
        <v>11839568</v>
      </c>
      <c r="AJ38" s="271">
        <v>2508554</v>
      </c>
      <c r="AK38" s="277">
        <v>16203122</v>
      </c>
      <c r="AL38" s="3" t="s">
        <v>177</v>
      </c>
    </row>
    <row r="39" spans="1:70" x14ac:dyDescent="0.25">
      <c r="A39" s="3">
        <v>10441</v>
      </c>
      <c r="B39" s="273" t="s">
        <v>705</v>
      </c>
      <c r="C39" s="273" t="s">
        <v>425</v>
      </c>
      <c r="D39" s="273" t="s">
        <v>706</v>
      </c>
      <c r="E39" s="273" t="s">
        <v>104</v>
      </c>
      <c r="F39" s="273">
        <v>21213</v>
      </c>
      <c r="G39" s="273" t="s">
        <v>156</v>
      </c>
      <c r="H39" s="273">
        <v>65</v>
      </c>
      <c r="I39" s="273">
        <v>16</v>
      </c>
      <c r="J39" s="275">
        <v>42488</v>
      </c>
      <c r="K39" s="262" t="s">
        <v>169</v>
      </c>
      <c r="L39" s="265">
        <v>1184891</v>
      </c>
      <c r="M39" s="264">
        <v>12477431</v>
      </c>
      <c r="N39" s="265">
        <v>1971869</v>
      </c>
      <c r="O39" s="265">
        <v>1984666</v>
      </c>
      <c r="P39" s="265">
        <v>347612</v>
      </c>
      <c r="Q39" s="277">
        <v>17966469</v>
      </c>
      <c r="R39" s="273" t="s">
        <v>174</v>
      </c>
      <c r="S39" s="271">
        <v>17966469</v>
      </c>
      <c r="T39" s="267">
        <v>0</v>
      </c>
      <c r="U39" s="271">
        <v>12925505</v>
      </c>
      <c r="V39" s="269">
        <v>2000000</v>
      </c>
      <c r="W39" s="269">
        <v>0</v>
      </c>
      <c r="X39" s="271">
        <v>3040964</v>
      </c>
      <c r="Y39" s="277">
        <v>17966469</v>
      </c>
      <c r="Z39" s="271">
        <v>0</v>
      </c>
      <c r="AA39" s="271">
        <v>2000000</v>
      </c>
      <c r="AB39" s="271">
        <v>0</v>
      </c>
      <c r="AC39" s="271">
        <v>0</v>
      </c>
      <c r="AD39" s="271">
        <v>0</v>
      </c>
      <c r="AE39" s="271">
        <v>0</v>
      </c>
      <c r="AF39" s="271">
        <v>0</v>
      </c>
      <c r="AG39" s="271">
        <v>1279753</v>
      </c>
      <c r="AH39" s="271">
        <v>12925505</v>
      </c>
      <c r="AI39" s="269">
        <v>12925505</v>
      </c>
      <c r="AJ39" s="271">
        <v>3040964</v>
      </c>
      <c r="AK39" s="277">
        <v>17966469</v>
      </c>
      <c r="AL39" s="3" t="s">
        <v>177</v>
      </c>
    </row>
    <row r="40" spans="1:70" x14ac:dyDescent="0.25">
      <c r="A40" s="3">
        <v>10440</v>
      </c>
      <c r="B40" s="8" t="s">
        <v>707</v>
      </c>
      <c r="C40" s="3" t="s">
        <v>414</v>
      </c>
      <c r="D40" s="3" t="s">
        <v>708</v>
      </c>
      <c r="E40" s="3" t="s">
        <v>220</v>
      </c>
      <c r="F40" s="3">
        <v>21851</v>
      </c>
      <c r="G40" s="3" t="s">
        <v>163</v>
      </c>
      <c r="H40" s="3">
        <v>52</v>
      </c>
      <c r="I40" s="3">
        <v>8</v>
      </c>
      <c r="J40" s="95">
        <v>42501</v>
      </c>
      <c r="K40" s="262" t="s">
        <v>173</v>
      </c>
      <c r="L40" s="265">
        <v>2378666</v>
      </c>
      <c r="M40" s="265">
        <v>4648691</v>
      </c>
      <c r="N40" s="265">
        <v>1095424</v>
      </c>
      <c r="O40" s="265">
        <v>1006222</v>
      </c>
      <c r="P40" s="265">
        <v>380680</v>
      </c>
      <c r="Q40" s="279">
        <v>9509683</v>
      </c>
      <c r="R40" s="3" t="s">
        <v>174</v>
      </c>
      <c r="S40" s="269">
        <v>9509683</v>
      </c>
      <c r="T40" s="269">
        <v>0</v>
      </c>
      <c r="U40" s="269">
        <v>6217940</v>
      </c>
      <c r="V40" s="269">
        <v>0</v>
      </c>
      <c r="W40" s="269">
        <v>1650000</v>
      </c>
      <c r="X40" s="269">
        <v>1613878</v>
      </c>
      <c r="Y40" s="279">
        <v>9509683</v>
      </c>
      <c r="Z40" s="269">
        <v>1650000</v>
      </c>
      <c r="AA40" s="269">
        <v>0</v>
      </c>
      <c r="AB40" s="269">
        <v>0</v>
      </c>
      <c r="AC40" s="269">
        <v>0</v>
      </c>
      <c r="AD40" s="269">
        <v>0</v>
      </c>
      <c r="AE40" s="269">
        <v>0</v>
      </c>
      <c r="AF40" s="269">
        <v>0</v>
      </c>
      <c r="AG40" s="269">
        <v>606689</v>
      </c>
      <c r="AH40" s="269">
        <v>6217940</v>
      </c>
      <c r="AI40" s="269">
        <v>6217940</v>
      </c>
      <c r="AJ40" s="269">
        <v>1613878</v>
      </c>
      <c r="AK40" s="279">
        <v>9509683</v>
      </c>
      <c r="AL40" s="3" t="s">
        <v>177</v>
      </c>
    </row>
    <row r="41" spans="1:70" x14ac:dyDescent="0.25">
      <c r="A41" s="280">
        <v>10471</v>
      </c>
      <c r="B41" s="280" t="s">
        <v>709</v>
      </c>
      <c r="C41" s="280" t="s">
        <v>584</v>
      </c>
      <c r="D41" s="280" t="s">
        <v>710</v>
      </c>
      <c r="E41" s="280" t="s">
        <v>711</v>
      </c>
      <c r="F41" s="280">
        <v>20794</v>
      </c>
      <c r="G41" s="280" t="s">
        <v>160</v>
      </c>
      <c r="H41" s="280">
        <v>35</v>
      </c>
      <c r="I41" s="280">
        <v>33</v>
      </c>
      <c r="J41" s="281">
        <v>42521</v>
      </c>
      <c r="K41" s="280" t="s">
        <v>169</v>
      </c>
      <c r="L41" s="265">
        <v>1203096</v>
      </c>
      <c r="M41" s="265">
        <v>7930602</v>
      </c>
      <c r="N41" s="265">
        <v>1162447</v>
      </c>
      <c r="O41" s="265">
        <v>987199</v>
      </c>
      <c r="P41" s="265">
        <v>35000</v>
      </c>
      <c r="Q41" s="282">
        <v>11318344</v>
      </c>
      <c r="R41" s="3" t="s">
        <v>176</v>
      </c>
      <c r="S41" s="283">
        <v>11318344</v>
      </c>
      <c r="T41" s="269">
        <v>0</v>
      </c>
      <c r="U41" s="269">
        <v>0</v>
      </c>
      <c r="V41" s="269">
        <v>4625000</v>
      </c>
      <c r="W41" s="269">
        <v>0</v>
      </c>
      <c r="X41" s="283">
        <v>6693344</v>
      </c>
      <c r="Y41" s="282">
        <v>11318344</v>
      </c>
      <c r="Z41" s="269">
        <v>0</v>
      </c>
      <c r="AA41" s="269">
        <v>0</v>
      </c>
      <c r="AB41" s="269">
        <v>0</v>
      </c>
      <c r="AC41" s="269">
        <v>2625000</v>
      </c>
      <c r="AD41" s="269">
        <v>2000000</v>
      </c>
      <c r="AE41" s="269">
        <v>0</v>
      </c>
      <c r="AF41" s="269">
        <v>0</v>
      </c>
      <c r="AG41" s="269">
        <v>0</v>
      </c>
      <c r="AH41" s="269">
        <v>0</v>
      </c>
      <c r="AI41" s="269">
        <v>0</v>
      </c>
      <c r="AJ41" s="283">
        <v>6693344</v>
      </c>
      <c r="AK41" s="282">
        <v>11318344</v>
      </c>
      <c r="AL41" s="3" t="s">
        <v>177</v>
      </c>
    </row>
    <row r="42" spans="1:70" ht="30" x14ac:dyDescent="0.25">
      <c r="A42" s="280">
        <v>10490</v>
      </c>
      <c r="B42" s="284" t="s">
        <v>712</v>
      </c>
      <c r="C42" s="280" t="s">
        <v>583</v>
      </c>
      <c r="D42" s="280" t="s">
        <v>717</v>
      </c>
      <c r="E42" s="280" t="s">
        <v>144</v>
      </c>
      <c r="F42" s="280">
        <v>20902</v>
      </c>
      <c r="G42" s="280" t="s">
        <v>162</v>
      </c>
      <c r="H42" s="280">
        <v>72</v>
      </c>
      <c r="I42" s="280">
        <v>0</v>
      </c>
      <c r="J42" s="281">
        <v>42522</v>
      </c>
      <c r="K42" s="280" t="s">
        <v>171</v>
      </c>
      <c r="L42" s="265">
        <v>8695746</v>
      </c>
      <c r="M42" s="265">
        <v>0</v>
      </c>
      <c r="N42" s="265">
        <v>231644</v>
      </c>
      <c r="O42" s="265">
        <v>70000</v>
      </c>
      <c r="P42" s="265">
        <v>1358610</v>
      </c>
      <c r="Q42" s="282">
        <v>10356000</v>
      </c>
      <c r="R42" s="3" t="s">
        <v>174</v>
      </c>
      <c r="S42" s="283">
        <v>10356000</v>
      </c>
      <c r="T42" s="269">
        <v>0</v>
      </c>
      <c r="U42" s="269">
        <v>0</v>
      </c>
      <c r="V42" s="269">
        <v>0</v>
      </c>
      <c r="W42" s="269">
        <v>0</v>
      </c>
      <c r="X42" s="283">
        <v>8856000</v>
      </c>
      <c r="Y42" s="282">
        <v>10356000</v>
      </c>
      <c r="Z42" s="269">
        <v>0</v>
      </c>
      <c r="AA42" s="269">
        <v>0</v>
      </c>
      <c r="AB42" s="269">
        <v>0</v>
      </c>
      <c r="AC42" s="269">
        <v>0</v>
      </c>
      <c r="AD42" s="269">
        <v>0</v>
      </c>
      <c r="AE42" s="269">
        <v>0</v>
      </c>
      <c r="AF42" s="269">
        <v>0</v>
      </c>
      <c r="AG42" s="269">
        <v>0</v>
      </c>
      <c r="AH42" s="269">
        <v>0</v>
      </c>
      <c r="AI42" s="269">
        <v>0</v>
      </c>
      <c r="AJ42" s="283">
        <v>8856000</v>
      </c>
      <c r="AK42" s="282">
        <v>10356000</v>
      </c>
      <c r="AL42" s="3" t="s">
        <v>177</v>
      </c>
    </row>
    <row r="43" spans="1:70" x14ac:dyDescent="0.25">
      <c r="A43" s="280">
        <v>10491</v>
      </c>
      <c r="B43" s="26" t="s">
        <v>713</v>
      </c>
      <c r="C43" s="280" t="s">
        <v>583</v>
      </c>
      <c r="D43" s="280" t="s">
        <v>718</v>
      </c>
      <c r="E43" s="280" t="s">
        <v>144</v>
      </c>
      <c r="F43" s="280">
        <v>20910</v>
      </c>
      <c r="G43" s="280" t="s">
        <v>162</v>
      </c>
      <c r="H43" s="280">
        <v>55</v>
      </c>
      <c r="I43" s="280">
        <v>0</v>
      </c>
      <c r="J43" s="281">
        <v>42522</v>
      </c>
      <c r="K43" s="280" t="s">
        <v>171</v>
      </c>
      <c r="L43" s="265">
        <v>4750923</v>
      </c>
      <c r="M43" s="265">
        <v>0</v>
      </c>
      <c r="N43" s="265">
        <v>225417</v>
      </c>
      <c r="O43" s="265">
        <v>70000</v>
      </c>
      <c r="P43" s="265">
        <v>1073660</v>
      </c>
      <c r="Q43" s="282">
        <v>6120000</v>
      </c>
      <c r="R43" s="3" t="s">
        <v>174</v>
      </c>
      <c r="S43" s="283">
        <v>6120000</v>
      </c>
      <c r="T43" s="269">
        <v>0</v>
      </c>
      <c r="U43" s="269">
        <v>0</v>
      </c>
      <c r="V43" s="269">
        <v>0</v>
      </c>
      <c r="W43" s="269">
        <v>0</v>
      </c>
      <c r="X43" s="283">
        <v>4620000</v>
      </c>
      <c r="Y43" s="282">
        <v>6120000</v>
      </c>
      <c r="Z43" s="269">
        <v>0</v>
      </c>
      <c r="AA43" s="269">
        <v>0</v>
      </c>
      <c r="AB43" s="269">
        <v>0</v>
      </c>
      <c r="AC43" s="269">
        <v>0</v>
      </c>
      <c r="AD43" s="269">
        <v>0</v>
      </c>
      <c r="AE43" s="269">
        <v>0</v>
      </c>
      <c r="AF43" s="269">
        <v>0</v>
      </c>
      <c r="AG43" s="269">
        <v>0</v>
      </c>
      <c r="AH43" s="269">
        <v>0</v>
      </c>
      <c r="AI43" s="269">
        <v>0</v>
      </c>
      <c r="AJ43" s="283">
        <v>4620000</v>
      </c>
      <c r="AK43" s="282">
        <v>6120000</v>
      </c>
      <c r="AL43" s="3" t="s">
        <v>177</v>
      </c>
    </row>
    <row r="44" spans="1:70" s="285" customFormat="1" ht="30" x14ac:dyDescent="0.25">
      <c r="A44" s="280">
        <v>10492</v>
      </c>
      <c r="B44" s="26" t="s">
        <v>714</v>
      </c>
      <c r="C44" s="280" t="s">
        <v>583</v>
      </c>
      <c r="D44" s="280" t="s">
        <v>719</v>
      </c>
      <c r="E44" s="280" t="s">
        <v>261</v>
      </c>
      <c r="F44" s="280">
        <v>20912</v>
      </c>
      <c r="G44" s="280" t="s">
        <v>162</v>
      </c>
      <c r="H44" s="280">
        <v>96</v>
      </c>
      <c r="I44" s="280">
        <v>0</v>
      </c>
      <c r="J44" s="281">
        <v>42522</v>
      </c>
      <c r="K44" s="280" t="s">
        <v>171</v>
      </c>
      <c r="L44" s="265">
        <v>6401947</v>
      </c>
      <c r="M44" s="265">
        <v>0</v>
      </c>
      <c r="N44" s="265">
        <v>218153</v>
      </c>
      <c r="O44" s="265">
        <v>70000</v>
      </c>
      <c r="P44" s="265">
        <v>1677900</v>
      </c>
      <c r="Q44" s="282">
        <v>8368000</v>
      </c>
      <c r="R44" s="3" t="s">
        <v>174</v>
      </c>
      <c r="S44" s="283">
        <v>8368000</v>
      </c>
      <c r="T44" s="269">
        <v>0</v>
      </c>
      <c r="U44" s="269">
        <v>0</v>
      </c>
      <c r="V44" s="269">
        <v>0</v>
      </c>
      <c r="W44" s="269">
        <v>0</v>
      </c>
      <c r="X44" s="283">
        <v>6868000</v>
      </c>
      <c r="Y44" s="282">
        <v>8368000</v>
      </c>
      <c r="Z44" s="269">
        <v>0</v>
      </c>
      <c r="AA44" s="269">
        <v>0</v>
      </c>
      <c r="AB44" s="269">
        <v>0</v>
      </c>
      <c r="AC44" s="269">
        <v>0</v>
      </c>
      <c r="AD44" s="269">
        <v>0</v>
      </c>
      <c r="AE44" s="269">
        <v>0</v>
      </c>
      <c r="AF44" s="269">
        <v>0</v>
      </c>
      <c r="AG44" s="269">
        <v>0</v>
      </c>
      <c r="AH44" s="269">
        <v>0</v>
      </c>
      <c r="AI44" s="269">
        <v>0</v>
      </c>
      <c r="AJ44" s="283">
        <v>6868000</v>
      </c>
      <c r="AK44" s="282">
        <v>8368000</v>
      </c>
      <c r="AL44" s="3" t="s">
        <v>177</v>
      </c>
      <c r="AM44" s="3"/>
      <c r="AN44" s="3"/>
      <c r="AO44" s="3"/>
      <c r="AP44" s="3"/>
      <c r="AQ44" s="3"/>
      <c r="AR44" s="3"/>
      <c r="AS44" s="3"/>
      <c r="AT44" s="3"/>
      <c r="AU44" s="3"/>
      <c r="AV44" s="3"/>
      <c r="AW44" s="3"/>
      <c r="AX44" s="3"/>
      <c r="AY44" s="3"/>
      <c r="AZ44" s="3"/>
      <c r="BA44" s="3"/>
      <c r="BB44" s="3"/>
      <c r="BC44" s="3"/>
      <c r="BD44" s="3"/>
      <c r="BE44" s="3"/>
      <c r="BF44" s="3"/>
      <c r="BG44" s="3"/>
      <c r="BH44" s="3"/>
      <c r="BI44" s="3"/>
      <c r="BJ44" s="3"/>
      <c r="BK44" s="3"/>
      <c r="BL44" s="3"/>
      <c r="BM44" s="3"/>
      <c r="BN44" s="3"/>
      <c r="BO44" s="3"/>
      <c r="BP44" s="3"/>
      <c r="BQ44" s="3"/>
      <c r="BR44" s="3"/>
    </row>
    <row r="45" spans="1:70" s="285" customFormat="1" ht="45" x14ac:dyDescent="0.25">
      <c r="A45" s="280">
        <v>10481</v>
      </c>
      <c r="B45" s="284" t="s">
        <v>715</v>
      </c>
      <c r="C45" s="280" t="s">
        <v>716</v>
      </c>
      <c r="D45" s="280" t="s">
        <v>720</v>
      </c>
      <c r="E45" s="280" t="s">
        <v>616</v>
      </c>
      <c r="F45" s="280">
        <v>21613</v>
      </c>
      <c r="G45" s="280" t="s">
        <v>356</v>
      </c>
      <c r="H45" s="280">
        <v>190</v>
      </c>
      <c r="I45" s="280">
        <v>0</v>
      </c>
      <c r="J45" s="281">
        <v>42542</v>
      </c>
      <c r="K45" s="280" t="s">
        <v>171</v>
      </c>
      <c r="L45" s="265">
        <v>11553605</v>
      </c>
      <c r="M45" s="265">
        <v>12936392</v>
      </c>
      <c r="N45" s="265">
        <v>4068926</v>
      </c>
      <c r="O45" s="265">
        <v>2500000</v>
      </c>
      <c r="P45" s="265">
        <v>1396077</v>
      </c>
      <c r="Q45" s="282">
        <v>32455000</v>
      </c>
      <c r="R45" s="3" t="s">
        <v>174</v>
      </c>
      <c r="S45" s="283">
        <v>32455000</v>
      </c>
      <c r="T45" s="269">
        <v>0</v>
      </c>
      <c r="U45" s="269">
        <v>9975000</v>
      </c>
      <c r="V45" s="269">
        <v>0</v>
      </c>
      <c r="W45" s="269">
        <v>0</v>
      </c>
      <c r="X45" s="283">
        <v>21580000</v>
      </c>
      <c r="Y45" s="282">
        <v>32455000</v>
      </c>
      <c r="Z45" s="269">
        <v>0</v>
      </c>
      <c r="AA45" s="269">
        <v>0</v>
      </c>
      <c r="AB45" s="269">
        <v>0</v>
      </c>
      <c r="AC45" s="269">
        <v>0</v>
      </c>
      <c r="AD45" s="269">
        <v>0</v>
      </c>
      <c r="AE45" s="286">
        <v>672170</v>
      </c>
      <c r="AF45" s="269">
        <v>9975000</v>
      </c>
      <c r="AG45" s="269">
        <f>SUM(AG2:AG44)</f>
        <v>15241170</v>
      </c>
      <c r="AH45" s="269">
        <f>SUM(AH2:AH44)</f>
        <v>151099233</v>
      </c>
      <c r="AI45" s="269">
        <v>9975000</v>
      </c>
      <c r="AJ45" s="283">
        <v>21580000</v>
      </c>
      <c r="AK45" s="282">
        <v>32455000</v>
      </c>
      <c r="AL45" s="3" t="s">
        <v>177</v>
      </c>
      <c r="AM45" s="3"/>
      <c r="AN45" s="3"/>
      <c r="AO45" s="3"/>
      <c r="AP45" s="3"/>
      <c r="AQ45" s="3"/>
      <c r="AR45" s="3"/>
      <c r="AS45" s="3"/>
      <c r="AT45" s="3"/>
      <c r="AU45" s="3"/>
      <c r="AV45" s="3"/>
      <c r="AW45" s="3"/>
      <c r="AX45" s="3"/>
      <c r="AY45" s="3"/>
      <c r="AZ45" s="3"/>
      <c r="BA45" s="3"/>
      <c r="BB45" s="3"/>
      <c r="BC45" s="3"/>
      <c r="BD45" s="3"/>
      <c r="BE45" s="3"/>
      <c r="BF45" s="3"/>
      <c r="BG45" s="3"/>
      <c r="BH45" s="3"/>
      <c r="BI45" s="3"/>
      <c r="BJ45" s="3"/>
      <c r="BK45" s="3"/>
      <c r="BL45" s="3"/>
      <c r="BM45" s="3"/>
      <c r="BN45" s="3"/>
      <c r="BO45" s="3"/>
      <c r="BP45" s="3"/>
      <c r="BQ45" s="3"/>
      <c r="BR45" s="3"/>
    </row>
    <row r="46" spans="1:70" x14ac:dyDescent="0.25">
      <c r="A46" s="3" t="s">
        <v>1732</v>
      </c>
      <c r="B46" s="399"/>
      <c r="H46" s="3">
        <f>SUBTOTAL(109,FY16_Table[Units])</f>
        <v>4674</v>
      </c>
      <c r="I46" s="3">
        <f>SUBTOTAL(109,FY16_Table[DisUnits])</f>
        <v>269</v>
      </c>
      <c r="J46" s="3"/>
      <c r="L46" s="265">
        <f>SUBTOTAL(109,FY16_Table[AcquisitionCost])</f>
        <v>262850530</v>
      </c>
      <c r="M46" s="265">
        <f>SUBTOTAL(109,FY16_Table[ConstructionCost])</f>
        <v>402323110</v>
      </c>
      <c r="N46" s="265">
        <f>SUBTOTAL(109,FY16_Table[SoftCost])</f>
        <v>140405493</v>
      </c>
      <c r="O46" s="265">
        <f>SUBTOTAL(109,FY16_Table[DeveloperFees])</f>
        <v>73559215</v>
      </c>
      <c r="P46" s="265">
        <f>SUBTOTAL(109,FY16_Table[Reserves])</f>
        <v>37720470</v>
      </c>
      <c r="Q46" s="265">
        <f>SUBTOTAL(109,FY16_Table[TOTAL])</f>
        <v>916858818</v>
      </c>
      <c r="R46" s="265">
        <f>SUBTOTAL(109,FY16_Table[OccupancyType])</f>
        <v>0</v>
      </c>
      <c r="S46" s="265">
        <f>SUBTOTAL(109,FY16_Table[UsesTotal])</f>
        <v>916858818</v>
      </c>
      <c r="T46" s="265">
        <f>SUBTOTAL(109,FY16_Table[Bond Funds])</f>
        <v>48680000</v>
      </c>
      <c r="U46" s="265">
        <f>SUBTOTAL(109,FY16_Table[Tax Credits])</f>
        <v>325311222</v>
      </c>
      <c r="V46" s="265">
        <f>SUBTOTAL(109,FY16_Table[State Funds])</f>
        <v>59232846</v>
      </c>
      <c r="W46" s="265">
        <f>SUBTOTAL(109,FY16_Table[Federal Funds])</f>
        <v>2400000</v>
      </c>
      <c r="X46" s="265">
        <f>SUBTOTAL(109,FY16_Table[LeveragedFunds])</f>
        <v>471900551</v>
      </c>
      <c r="Y46" s="265">
        <f>SUBTOTAL(109,FY16_Table[TOTAL2])</f>
        <v>916858818</v>
      </c>
      <c r="Z46" s="265">
        <f>SUBTOTAL(109,FY16_Table[Fed HOME])</f>
        <v>2400000</v>
      </c>
      <c r="AA46" s="265">
        <f>SUBTOTAL(109,FY16_Table[Rental Hsg Loan Program (MRHP+RHP)])</f>
        <v>22223777</v>
      </c>
      <c r="AB46" s="265">
        <f>SUBTOTAL(109,FY16_Table[RHW])</f>
        <v>23691087</v>
      </c>
      <c r="AC46" s="265">
        <f>SUBTOTAL(109,FY16_Table[PRHP])</f>
        <v>8317982</v>
      </c>
      <c r="AD46" s="265">
        <f>SUBTOTAL(109,FY16_Table[THG/FAF])</f>
        <v>5000000</v>
      </c>
      <c r="AE46" s="265">
        <f>SUBTOTAL(109,FY16_Table[4%TaxCredit])</f>
        <v>16828331</v>
      </c>
      <c r="AF46" s="265">
        <f>SUBTOTAL(109,FY16_Table[4%TaxCredit Equity (RU)])</f>
        <v>174211989</v>
      </c>
      <c r="AG46" s="265">
        <f>SUBTOTAL(109,FY16_Table[9%TaxCredit])</f>
        <v>30482340</v>
      </c>
      <c r="AH46" s="265">
        <f>SUBTOTAL(109,FY16_Table[9%TaxCredit Equity (RU)])</f>
        <v>302198466</v>
      </c>
      <c r="AI46" s="265">
        <f>SUBTOTAL(109,FY16_Table[TotalTaxCredit Equity (RU)])</f>
        <v>325311222</v>
      </c>
      <c r="AJ46" s="265">
        <f>SUBTOTAL(109,FY16_Table[LeveragedCapital])</f>
        <v>471900551</v>
      </c>
      <c r="AK46" s="265">
        <f>SUBTOTAL(109,FY16_Table[TOTAL3])</f>
        <v>916858818</v>
      </c>
    </row>
    <row r="47" spans="1:70" x14ac:dyDescent="0.25">
      <c r="A47" s="3" t="s">
        <v>1718</v>
      </c>
      <c r="B47" s="3"/>
    </row>
  </sheetData>
  <pageMargins left="0.7" right="0.7" top="0.75" bottom="0.75" header="0.3" footer="0.3"/>
  <pageSetup orientation="portrait" r:id="rId1"/>
  <legacyDrawing r:id="rId2"/>
  <tableParts count="1">
    <tablePart r:id="rId3"/>
  </tableParts>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5C949D9-E95B-4EF8-86A3-0CF4ACB07A90}">
  <sheetPr codeName="Sheet12"/>
  <dimension ref="A1:BE366"/>
  <sheetViews>
    <sheetView zoomScale="110" zoomScaleNormal="110" workbookViewId="0">
      <pane xSplit="1" topLeftCell="B1" activePane="topRight" state="frozen"/>
      <selection activeCell="U19" sqref="U19"/>
      <selection pane="topRight" activeCell="B1" sqref="B1"/>
    </sheetView>
  </sheetViews>
  <sheetFormatPr defaultColWidth="9.28515625" defaultRowHeight="15" x14ac:dyDescent="0.25"/>
  <cols>
    <col min="1" max="1" width="14.28515625" style="31" customWidth="1"/>
    <col min="2" max="2" width="34.28515625" style="31" bestFit="1" customWidth="1"/>
    <col min="3" max="3" width="46.7109375" style="31" bestFit="1" customWidth="1"/>
    <col min="4" max="4" width="52.7109375" style="31" bestFit="1" customWidth="1"/>
    <col min="5" max="5" width="14.5703125" style="31" bestFit="1" customWidth="1"/>
    <col min="6" max="6" width="11.7109375" style="31" customWidth="1"/>
    <col min="7" max="7" width="15.140625" style="31" customWidth="1"/>
    <col min="8" max="8" width="10.28515625" style="31" bestFit="1" customWidth="1"/>
    <col min="9" max="9" width="9.7109375" style="31" customWidth="1"/>
    <col min="10" max="10" width="13.28515625" style="31" customWidth="1"/>
    <col min="11" max="11" width="13.28515625" style="31" bestFit="1" customWidth="1"/>
    <col min="12" max="12" width="15.85546875" style="31" customWidth="1"/>
    <col min="13" max="13" width="17.28515625" style="31" customWidth="1"/>
    <col min="14" max="14" width="12.5703125" style="31" customWidth="1"/>
    <col min="15" max="15" width="15" style="31" customWidth="1"/>
    <col min="16" max="16" width="13.85546875" style="31" customWidth="1"/>
    <col min="17" max="17" width="18.42578125" style="31" customWidth="1"/>
    <col min="18" max="18" width="15.7109375" style="31" customWidth="1"/>
    <col min="19" max="19" width="13.7109375" style="31" bestFit="1" customWidth="1"/>
    <col min="20" max="21" width="12.7109375" style="31" customWidth="1"/>
    <col min="22" max="22" width="12.5703125" style="31" customWidth="1"/>
    <col min="23" max="23" width="14.42578125" style="31" customWidth="1"/>
    <col min="24" max="24" width="16.140625" style="31" customWidth="1"/>
    <col min="25" max="25" width="13.7109375" style="31" bestFit="1" customWidth="1"/>
    <col min="26" max="26" width="12.7109375" style="31" customWidth="1"/>
    <col min="27" max="27" width="15" style="31" hidden="1" customWidth="1"/>
    <col min="28" max="29" width="10.28515625" style="31" hidden="1" customWidth="1"/>
    <col min="30" max="30" width="16" style="31" customWidth="1"/>
    <col min="31" max="31" width="14.28515625" style="31" customWidth="1"/>
    <col min="32" max="32" width="17.28515625" style="31" customWidth="1"/>
    <col min="33" max="33" width="16.85546875" style="31" customWidth="1"/>
    <col min="34" max="34" width="18.85546875" style="31" customWidth="1"/>
    <col min="35" max="35" width="18.42578125" style="31" customWidth="1"/>
    <col min="36" max="36" width="17.5703125" style="31" customWidth="1"/>
    <col min="37" max="37" width="15.85546875" style="452" bestFit="1" customWidth="1"/>
    <col min="38" max="38" width="20.85546875" style="31" customWidth="1"/>
    <col min="39" max="16384" width="9.28515625" style="31"/>
  </cols>
  <sheetData>
    <row r="1" spans="1:57" s="449" customFormat="1" ht="51" customHeight="1" x14ac:dyDescent="0.2">
      <c r="A1" s="306" t="s">
        <v>488</v>
      </c>
      <c r="B1" s="307" t="s">
        <v>361</v>
      </c>
      <c r="C1" s="307" t="s">
        <v>362</v>
      </c>
      <c r="D1" s="307" t="s">
        <v>19</v>
      </c>
      <c r="E1" s="307" t="s">
        <v>21</v>
      </c>
      <c r="F1" s="307" t="s">
        <v>22</v>
      </c>
      <c r="G1" s="307" t="s">
        <v>23</v>
      </c>
      <c r="H1" s="307" t="s">
        <v>24</v>
      </c>
      <c r="I1" s="307" t="s">
        <v>28</v>
      </c>
      <c r="J1" s="307" t="s">
        <v>31</v>
      </c>
      <c r="K1" s="307" t="s">
        <v>33</v>
      </c>
      <c r="L1" s="307" t="s">
        <v>37</v>
      </c>
      <c r="M1" s="307" t="s">
        <v>40</v>
      </c>
      <c r="N1" s="307" t="s">
        <v>43</v>
      </c>
      <c r="O1" s="307" t="s">
        <v>45</v>
      </c>
      <c r="P1" s="307" t="s">
        <v>47</v>
      </c>
      <c r="Q1" s="307" t="s">
        <v>50</v>
      </c>
      <c r="R1" s="307" t="s">
        <v>52</v>
      </c>
      <c r="S1" s="308" t="s">
        <v>847</v>
      </c>
      <c r="T1" s="307" t="s">
        <v>58</v>
      </c>
      <c r="U1" s="307" t="s">
        <v>61</v>
      </c>
      <c r="V1" s="307" t="s">
        <v>63</v>
      </c>
      <c r="W1" s="307" t="s">
        <v>66</v>
      </c>
      <c r="X1" s="307" t="s">
        <v>68</v>
      </c>
      <c r="Y1" s="308" t="s">
        <v>1720</v>
      </c>
      <c r="Z1" s="307" t="s">
        <v>73</v>
      </c>
      <c r="AA1" s="448" t="s">
        <v>704</v>
      </c>
      <c r="AB1" s="307" t="s">
        <v>76</v>
      </c>
      <c r="AC1" s="307" t="s">
        <v>78</v>
      </c>
      <c r="AD1" s="307" t="s">
        <v>80</v>
      </c>
      <c r="AE1" s="307" t="s">
        <v>96</v>
      </c>
      <c r="AF1" s="307" t="s">
        <v>95</v>
      </c>
      <c r="AG1" s="307" t="s">
        <v>94</v>
      </c>
      <c r="AH1" s="307" t="s">
        <v>93</v>
      </c>
      <c r="AI1" s="307" t="s">
        <v>92</v>
      </c>
      <c r="AJ1" s="307" t="s">
        <v>91</v>
      </c>
      <c r="AK1" s="308" t="s">
        <v>1731</v>
      </c>
      <c r="AL1" s="309" t="s">
        <v>99</v>
      </c>
    </row>
    <row r="2" spans="1:57" x14ac:dyDescent="0.25">
      <c r="A2" s="303">
        <v>10312</v>
      </c>
      <c r="B2" s="153" t="s">
        <v>453</v>
      </c>
      <c r="C2" s="153" t="s">
        <v>479</v>
      </c>
      <c r="D2" s="154" t="s">
        <v>200</v>
      </c>
      <c r="E2" s="154" t="s">
        <v>104</v>
      </c>
      <c r="F2" s="154">
        <v>21217</v>
      </c>
      <c r="G2" s="154" t="s">
        <v>156</v>
      </c>
      <c r="H2" s="154">
        <v>227</v>
      </c>
      <c r="I2" s="154">
        <v>23</v>
      </c>
      <c r="J2" s="194">
        <v>41989</v>
      </c>
      <c r="K2" s="154" t="s">
        <v>170</v>
      </c>
      <c r="L2" s="195">
        <v>30533986</v>
      </c>
      <c r="M2" s="195">
        <v>15100694</v>
      </c>
      <c r="N2" s="55">
        <v>4567257</v>
      </c>
      <c r="O2" s="195">
        <v>2500000</v>
      </c>
      <c r="P2" s="195">
        <v>1621375</v>
      </c>
      <c r="Q2" s="173">
        <v>54323312</v>
      </c>
      <c r="R2" s="154" t="s">
        <v>175</v>
      </c>
      <c r="S2" s="174">
        <v>54323312</v>
      </c>
      <c r="T2" s="196">
        <v>25090000</v>
      </c>
      <c r="U2" s="196">
        <v>18329980</v>
      </c>
      <c r="V2" s="55">
        <v>0</v>
      </c>
      <c r="W2" s="55">
        <v>0</v>
      </c>
      <c r="X2" s="196">
        <v>10903332</v>
      </c>
      <c r="Y2" s="174">
        <v>54323312</v>
      </c>
      <c r="Z2" s="55">
        <v>0</v>
      </c>
      <c r="AA2" s="196">
        <v>0</v>
      </c>
      <c r="AB2" s="173">
        <v>0</v>
      </c>
      <c r="AC2" s="173">
        <v>0</v>
      </c>
      <c r="AD2" s="173">
        <v>0</v>
      </c>
      <c r="AE2" s="196">
        <v>1762851</v>
      </c>
      <c r="AF2" s="196">
        <v>18329980</v>
      </c>
      <c r="AG2" s="173">
        <v>0</v>
      </c>
      <c r="AH2" s="173">
        <v>0</v>
      </c>
      <c r="AI2" s="55">
        <v>18329980</v>
      </c>
      <c r="AJ2" s="196">
        <v>10903332</v>
      </c>
      <c r="AK2" s="174">
        <v>54323312</v>
      </c>
      <c r="AL2" s="305" t="s">
        <v>177</v>
      </c>
    </row>
    <row r="3" spans="1:57" x14ac:dyDescent="0.25">
      <c r="A3" s="303">
        <v>10301</v>
      </c>
      <c r="B3" s="153" t="s">
        <v>445</v>
      </c>
      <c r="C3" s="153" t="s">
        <v>474</v>
      </c>
      <c r="D3" s="154" t="s">
        <v>188</v>
      </c>
      <c r="E3" s="154" t="s">
        <v>144</v>
      </c>
      <c r="F3" s="154">
        <v>20910</v>
      </c>
      <c r="G3" s="154" t="s">
        <v>162</v>
      </c>
      <c r="H3" s="154">
        <v>149</v>
      </c>
      <c r="I3" s="154">
        <v>0</v>
      </c>
      <c r="J3" s="197">
        <v>41927</v>
      </c>
      <c r="K3" s="154" t="s">
        <v>169</v>
      </c>
      <c r="L3" s="198">
        <v>0</v>
      </c>
      <c r="M3" s="195">
        <v>31623437</v>
      </c>
      <c r="N3" s="199">
        <v>8739757</v>
      </c>
      <c r="O3" s="198">
        <v>2500000</v>
      </c>
      <c r="P3" s="195">
        <v>1962528</v>
      </c>
      <c r="Q3" s="164">
        <v>44825722</v>
      </c>
      <c r="R3" s="154" t="s">
        <v>175</v>
      </c>
      <c r="S3" s="167">
        <v>44825722</v>
      </c>
      <c r="T3" s="195">
        <v>0</v>
      </c>
      <c r="U3" s="195">
        <v>12507377</v>
      </c>
      <c r="V3" s="55">
        <v>3583340</v>
      </c>
      <c r="W3" s="55">
        <v>0</v>
      </c>
      <c r="X3" s="196">
        <v>28735005</v>
      </c>
      <c r="Y3" s="167">
        <v>44825722</v>
      </c>
      <c r="Z3" s="55">
        <v>0</v>
      </c>
      <c r="AA3" s="153">
        <v>0</v>
      </c>
      <c r="AB3" s="195">
        <v>3583340</v>
      </c>
      <c r="AC3" s="173">
        <v>0</v>
      </c>
      <c r="AD3" s="173">
        <v>0</v>
      </c>
      <c r="AE3" s="195">
        <v>1159804</v>
      </c>
      <c r="AF3" s="195">
        <v>12507377</v>
      </c>
      <c r="AG3" s="173">
        <v>0</v>
      </c>
      <c r="AH3" s="173">
        <v>0</v>
      </c>
      <c r="AI3" s="55">
        <v>12507377</v>
      </c>
      <c r="AJ3" s="196">
        <v>28735005</v>
      </c>
      <c r="AK3" s="167">
        <v>44825722</v>
      </c>
      <c r="AL3" s="305" t="s">
        <v>177</v>
      </c>
    </row>
    <row r="4" spans="1:57" x14ac:dyDescent="0.25">
      <c r="A4" s="303">
        <v>10345</v>
      </c>
      <c r="B4" s="153" t="s">
        <v>450</v>
      </c>
      <c r="C4" s="153" t="s">
        <v>477</v>
      </c>
      <c r="D4" s="154" t="s">
        <v>195</v>
      </c>
      <c r="E4" s="154" t="s">
        <v>196</v>
      </c>
      <c r="F4" s="154">
        <v>21040</v>
      </c>
      <c r="G4" s="154" t="s">
        <v>225</v>
      </c>
      <c r="H4" s="154">
        <v>291</v>
      </c>
      <c r="I4" s="154">
        <v>0</v>
      </c>
      <c r="J4" s="194">
        <v>41984</v>
      </c>
      <c r="K4" s="154" t="s">
        <v>170</v>
      </c>
      <c r="L4" s="195">
        <v>10838500</v>
      </c>
      <c r="M4" s="195">
        <v>16940000</v>
      </c>
      <c r="N4" s="199">
        <v>5368441</v>
      </c>
      <c r="O4" s="198">
        <v>2500000</v>
      </c>
      <c r="P4" s="195">
        <v>3115780</v>
      </c>
      <c r="Q4" s="173">
        <v>38762721</v>
      </c>
      <c r="R4" s="154" t="s">
        <v>174</v>
      </c>
      <c r="S4" s="174">
        <v>38762721</v>
      </c>
      <c r="T4" s="195">
        <v>0</v>
      </c>
      <c r="U4" s="196">
        <v>8736086</v>
      </c>
      <c r="V4" s="55">
        <v>2000000</v>
      </c>
      <c r="W4" s="55">
        <v>0</v>
      </c>
      <c r="X4" s="196">
        <v>28026635</v>
      </c>
      <c r="Y4" s="174">
        <v>38762721</v>
      </c>
      <c r="Z4" s="55">
        <v>0</v>
      </c>
      <c r="AA4" s="196">
        <v>0</v>
      </c>
      <c r="AB4" s="196">
        <v>2000000</v>
      </c>
      <c r="AC4" s="173">
        <v>0</v>
      </c>
      <c r="AD4" s="173">
        <v>0</v>
      </c>
      <c r="AE4" s="196">
        <v>891526</v>
      </c>
      <c r="AF4" s="196">
        <v>8736086</v>
      </c>
      <c r="AG4" s="173">
        <v>0</v>
      </c>
      <c r="AH4" s="173">
        <v>0</v>
      </c>
      <c r="AI4" s="55">
        <v>8736086</v>
      </c>
      <c r="AJ4" s="196">
        <v>28026635</v>
      </c>
      <c r="AK4" s="174">
        <v>38762721</v>
      </c>
      <c r="AL4" s="305" t="s">
        <v>177</v>
      </c>
    </row>
    <row r="5" spans="1:57" x14ac:dyDescent="0.25">
      <c r="A5" s="303">
        <v>10353</v>
      </c>
      <c r="B5" s="153" t="s">
        <v>454</v>
      </c>
      <c r="C5" s="153" t="s">
        <v>417</v>
      </c>
      <c r="D5" s="154" t="s">
        <v>201</v>
      </c>
      <c r="E5" s="154" t="s">
        <v>138</v>
      </c>
      <c r="F5" s="154">
        <v>21701</v>
      </c>
      <c r="G5" s="154" t="s">
        <v>138</v>
      </c>
      <c r="H5" s="154">
        <v>130</v>
      </c>
      <c r="I5" s="154">
        <v>13</v>
      </c>
      <c r="J5" s="194">
        <v>41996</v>
      </c>
      <c r="K5" s="154" t="s">
        <v>170</v>
      </c>
      <c r="L5" s="195">
        <v>14598629</v>
      </c>
      <c r="M5" s="195">
        <v>4975565</v>
      </c>
      <c r="N5" s="55">
        <v>1997818</v>
      </c>
      <c r="O5" s="195">
        <v>2178878</v>
      </c>
      <c r="P5" s="195">
        <v>865592</v>
      </c>
      <c r="Q5" s="173">
        <v>24616482</v>
      </c>
      <c r="R5" s="154" t="s">
        <v>175</v>
      </c>
      <c r="S5" s="174">
        <v>24616482</v>
      </c>
      <c r="T5" s="195">
        <v>0</v>
      </c>
      <c r="U5" s="196">
        <v>6745577</v>
      </c>
      <c r="V5" s="55">
        <v>975000</v>
      </c>
      <c r="W5" s="55">
        <v>2448430</v>
      </c>
      <c r="X5" s="196">
        <v>14447475</v>
      </c>
      <c r="Y5" s="174">
        <v>24616482</v>
      </c>
      <c r="Z5" s="173">
        <v>2448430</v>
      </c>
      <c r="AA5" s="196">
        <v>0</v>
      </c>
      <c r="AB5" s="173">
        <v>0</v>
      </c>
      <c r="AC5" s="196">
        <v>975000</v>
      </c>
      <c r="AD5" s="173">
        <v>0</v>
      </c>
      <c r="AE5" s="196">
        <v>717615</v>
      </c>
      <c r="AF5" s="196">
        <v>6745577</v>
      </c>
      <c r="AG5" s="173">
        <v>0</v>
      </c>
      <c r="AH5" s="173">
        <v>0</v>
      </c>
      <c r="AI5" s="55">
        <v>6745577</v>
      </c>
      <c r="AJ5" s="196">
        <v>14447475</v>
      </c>
      <c r="AK5" s="174">
        <v>24616482</v>
      </c>
      <c r="AL5" s="305" t="s">
        <v>177</v>
      </c>
    </row>
    <row r="6" spans="1:57" x14ac:dyDescent="0.25">
      <c r="A6" s="303">
        <v>10350</v>
      </c>
      <c r="B6" s="153" t="s">
        <v>466</v>
      </c>
      <c r="C6" s="153" t="s">
        <v>412</v>
      </c>
      <c r="D6" s="154" t="s">
        <v>219</v>
      </c>
      <c r="E6" s="154" t="s">
        <v>220</v>
      </c>
      <c r="F6" s="154">
        <v>21851</v>
      </c>
      <c r="G6" s="154" t="s">
        <v>163</v>
      </c>
      <c r="H6" s="154">
        <v>100</v>
      </c>
      <c r="I6" s="154">
        <v>0</v>
      </c>
      <c r="J6" s="194">
        <v>42159</v>
      </c>
      <c r="K6" s="154" t="s">
        <v>169</v>
      </c>
      <c r="L6" s="195">
        <v>3074137</v>
      </c>
      <c r="M6" s="195">
        <v>5241552</v>
      </c>
      <c r="N6" s="195">
        <v>1603723</v>
      </c>
      <c r="O6" s="195">
        <v>1248121</v>
      </c>
      <c r="P6" s="195">
        <v>493898</v>
      </c>
      <c r="Q6" s="173">
        <v>11661431</v>
      </c>
      <c r="R6" s="154" t="s">
        <v>174</v>
      </c>
      <c r="S6" s="174">
        <v>11661431</v>
      </c>
      <c r="T6" s="196">
        <v>1670000</v>
      </c>
      <c r="U6" s="196">
        <v>3870835</v>
      </c>
      <c r="V6" s="55">
        <v>2500000</v>
      </c>
      <c r="W6" s="55">
        <v>0</v>
      </c>
      <c r="X6" s="196">
        <v>3470596</v>
      </c>
      <c r="Y6" s="174">
        <v>11661431</v>
      </c>
      <c r="Z6" s="55">
        <v>0</v>
      </c>
      <c r="AA6" s="196">
        <v>0</v>
      </c>
      <c r="AB6" s="196">
        <v>2500000</v>
      </c>
      <c r="AC6" s="173">
        <v>0</v>
      </c>
      <c r="AD6" s="173">
        <v>0</v>
      </c>
      <c r="AE6" s="196">
        <v>395023</v>
      </c>
      <c r="AF6" s="196">
        <v>3870835</v>
      </c>
      <c r="AG6" s="173">
        <v>0</v>
      </c>
      <c r="AH6" s="173">
        <v>0</v>
      </c>
      <c r="AI6" s="55">
        <v>3870835</v>
      </c>
      <c r="AJ6" s="196">
        <v>3470596</v>
      </c>
      <c r="AK6" s="174">
        <v>11661431</v>
      </c>
      <c r="AL6" s="305" t="s">
        <v>177</v>
      </c>
    </row>
    <row r="7" spans="1:57" s="200" customFormat="1" x14ac:dyDescent="0.25">
      <c r="A7" s="303">
        <v>10352</v>
      </c>
      <c r="B7" s="153" t="s">
        <v>451</v>
      </c>
      <c r="C7" s="153" t="s">
        <v>478</v>
      </c>
      <c r="D7" s="154" t="s">
        <v>197</v>
      </c>
      <c r="E7" s="154" t="s">
        <v>190</v>
      </c>
      <c r="F7" s="154">
        <v>21001</v>
      </c>
      <c r="G7" s="154" t="s">
        <v>225</v>
      </c>
      <c r="H7" s="154">
        <v>122</v>
      </c>
      <c r="I7" s="154">
        <v>0</v>
      </c>
      <c r="J7" s="194">
        <v>41988</v>
      </c>
      <c r="K7" s="154" t="s">
        <v>170</v>
      </c>
      <c r="L7" s="195">
        <v>7700000</v>
      </c>
      <c r="M7" s="195">
        <v>2969138</v>
      </c>
      <c r="N7" s="199">
        <v>1485678</v>
      </c>
      <c r="O7" s="195">
        <v>1375959</v>
      </c>
      <c r="P7" s="195">
        <v>392079</v>
      </c>
      <c r="Q7" s="173">
        <v>13922854</v>
      </c>
      <c r="R7" s="154" t="s">
        <v>175</v>
      </c>
      <c r="S7" s="174">
        <v>13922854</v>
      </c>
      <c r="T7" s="196">
        <v>6525000</v>
      </c>
      <c r="U7" s="196">
        <v>3601522</v>
      </c>
      <c r="V7" s="55">
        <v>1547831</v>
      </c>
      <c r="W7" s="55">
        <v>0</v>
      </c>
      <c r="X7" s="196">
        <v>1858623</v>
      </c>
      <c r="Y7" s="174">
        <v>13922854</v>
      </c>
      <c r="Z7" s="55">
        <v>0</v>
      </c>
      <c r="AA7" s="196">
        <v>0</v>
      </c>
      <c r="AB7" s="196">
        <v>1547831</v>
      </c>
      <c r="AC7" s="173">
        <v>0</v>
      </c>
      <c r="AD7" s="173">
        <v>0</v>
      </c>
      <c r="AE7" s="196">
        <v>367539</v>
      </c>
      <c r="AF7" s="196">
        <v>3601522</v>
      </c>
      <c r="AG7" s="173">
        <v>0</v>
      </c>
      <c r="AH7" s="173">
        <v>0</v>
      </c>
      <c r="AI7" s="55">
        <v>3601522</v>
      </c>
      <c r="AJ7" s="196">
        <v>1858623</v>
      </c>
      <c r="AK7" s="174">
        <v>13922854</v>
      </c>
      <c r="AL7" s="305" t="s">
        <v>177</v>
      </c>
      <c r="AM7" s="31"/>
      <c r="AN7" s="31"/>
      <c r="AO7" s="31"/>
      <c r="AP7" s="31"/>
      <c r="AQ7" s="31"/>
      <c r="AR7" s="31"/>
      <c r="AS7" s="31"/>
      <c r="AT7" s="31"/>
      <c r="AU7" s="31"/>
      <c r="AV7" s="31"/>
      <c r="AW7" s="31"/>
      <c r="AX7" s="31"/>
      <c r="AY7" s="31"/>
      <c r="AZ7" s="31"/>
      <c r="BA7" s="31"/>
      <c r="BB7" s="31"/>
      <c r="BC7" s="31"/>
      <c r="BD7" s="31"/>
      <c r="BE7" s="31"/>
    </row>
    <row r="8" spans="1:57" s="201" customFormat="1" x14ac:dyDescent="0.25">
      <c r="A8" s="303">
        <v>10258</v>
      </c>
      <c r="B8" s="153" t="s">
        <v>444</v>
      </c>
      <c r="C8" s="153" t="s">
        <v>473</v>
      </c>
      <c r="D8" s="154" t="s">
        <v>186</v>
      </c>
      <c r="E8" s="154" t="s">
        <v>187</v>
      </c>
      <c r="F8" s="154">
        <v>21502</v>
      </c>
      <c r="G8" s="154" t="s">
        <v>155</v>
      </c>
      <c r="H8" s="154">
        <v>138</v>
      </c>
      <c r="I8" s="154">
        <v>7</v>
      </c>
      <c r="J8" s="197">
        <v>41921</v>
      </c>
      <c r="K8" s="154" t="s">
        <v>170</v>
      </c>
      <c r="L8" s="195">
        <v>3054409</v>
      </c>
      <c r="M8" s="195">
        <v>5771690</v>
      </c>
      <c r="N8" s="55">
        <v>2040863</v>
      </c>
      <c r="O8" s="195">
        <v>1394648</v>
      </c>
      <c r="P8" s="195">
        <v>826839</v>
      </c>
      <c r="Q8" s="164">
        <v>13088449</v>
      </c>
      <c r="R8" s="154" t="s">
        <v>174</v>
      </c>
      <c r="S8" s="167">
        <v>13088449</v>
      </c>
      <c r="T8" s="195">
        <v>6922000</v>
      </c>
      <c r="U8" s="195">
        <v>2825960</v>
      </c>
      <c r="V8" s="55">
        <v>0</v>
      </c>
      <c r="W8" s="55">
        <v>2500000</v>
      </c>
      <c r="X8" s="196">
        <v>598051</v>
      </c>
      <c r="Y8" s="167">
        <v>13088449</v>
      </c>
      <c r="Z8" s="164">
        <v>2500000</v>
      </c>
      <c r="AA8" s="195">
        <v>0</v>
      </c>
      <c r="AB8" s="173">
        <v>0</v>
      </c>
      <c r="AC8" s="173">
        <v>0</v>
      </c>
      <c r="AD8" s="173">
        <v>0</v>
      </c>
      <c r="AE8" s="195">
        <v>310545</v>
      </c>
      <c r="AF8" s="195">
        <v>2825960</v>
      </c>
      <c r="AG8" s="173">
        <v>0</v>
      </c>
      <c r="AH8" s="173">
        <v>0</v>
      </c>
      <c r="AI8" s="55">
        <v>2825960</v>
      </c>
      <c r="AJ8" s="196">
        <v>598051</v>
      </c>
      <c r="AK8" s="167">
        <v>13088449</v>
      </c>
      <c r="AL8" s="305" t="s">
        <v>177</v>
      </c>
      <c r="AM8" s="31"/>
      <c r="AN8" s="31"/>
      <c r="AO8" s="31"/>
      <c r="AP8" s="31"/>
      <c r="AQ8" s="31"/>
      <c r="AR8" s="31"/>
      <c r="AS8" s="31"/>
      <c r="AT8" s="31"/>
      <c r="AU8" s="31"/>
      <c r="AV8" s="31"/>
      <c r="AW8" s="31"/>
      <c r="AX8" s="31"/>
      <c r="AY8" s="31"/>
      <c r="AZ8" s="31"/>
      <c r="BA8" s="31"/>
      <c r="BB8" s="31"/>
      <c r="BC8" s="31"/>
      <c r="BD8" s="31"/>
      <c r="BE8" s="31"/>
    </row>
    <row r="9" spans="1:57" x14ac:dyDescent="0.25">
      <c r="A9" s="303">
        <v>10404</v>
      </c>
      <c r="B9" s="153" t="s">
        <v>464</v>
      </c>
      <c r="C9" s="153" t="s">
        <v>485</v>
      </c>
      <c r="D9" s="154" t="s">
        <v>216</v>
      </c>
      <c r="E9" s="154" t="s">
        <v>138</v>
      </c>
      <c r="F9" s="154">
        <v>21702</v>
      </c>
      <c r="G9" s="154" t="s">
        <v>138</v>
      </c>
      <c r="H9" s="154">
        <v>59</v>
      </c>
      <c r="I9" s="154">
        <v>6</v>
      </c>
      <c r="J9" s="194">
        <v>42150</v>
      </c>
      <c r="K9" s="154" t="s">
        <v>170</v>
      </c>
      <c r="L9" s="195">
        <v>4660393</v>
      </c>
      <c r="M9" s="195">
        <v>2880407</v>
      </c>
      <c r="N9" s="199">
        <v>1289678</v>
      </c>
      <c r="O9" s="195">
        <v>1026223</v>
      </c>
      <c r="P9" s="195">
        <v>420115</v>
      </c>
      <c r="Q9" s="173">
        <v>10276816</v>
      </c>
      <c r="R9" s="154" t="s">
        <v>174</v>
      </c>
      <c r="S9" s="174">
        <v>10276816</v>
      </c>
      <c r="T9" s="196">
        <v>4330000</v>
      </c>
      <c r="U9" s="196">
        <v>2375326</v>
      </c>
      <c r="V9" s="55">
        <v>2790000</v>
      </c>
      <c r="W9" s="55">
        <v>0</v>
      </c>
      <c r="X9" s="196">
        <v>686490</v>
      </c>
      <c r="Y9" s="174">
        <v>10276816</v>
      </c>
      <c r="Z9" s="55">
        <v>0</v>
      </c>
      <c r="AA9" s="196">
        <v>0</v>
      </c>
      <c r="AB9" s="196">
        <v>2340000</v>
      </c>
      <c r="AC9" s="196">
        <v>450000</v>
      </c>
      <c r="AD9" s="173">
        <v>0</v>
      </c>
      <c r="AE9" s="196">
        <v>251080</v>
      </c>
      <c r="AF9" s="196">
        <v>2375326</v>
      </c>
      <c r="AG9" s="173">
        <v>0</v>
      </c>
      <c r="AH9" s="173">
        <v>0</v>
      </c>
      <c r="AI9" s="55">
        <v>2375326</v>
      </c>
      <c r="AJ9" s="196">
        <v>686490</v>
      </c>
      <c r="AK9" s="174">
        <v>10276816</v>
      </c>
      <c r="AL9" s="305" t="s">
        <v>177</v>
      </c>
    </row>
    <row r="10" spans="1:57" x14ac:dyDescent="0.25">
      <c r="A10" s="303">
        <v>10299</v>
      </c>
      <c r="B10" s="153" t="s">
        <v>440</v>
      </c>
      <c r="C10" s="153" t="s">
        <v>470</v>
      </c>
      <c r="D10" s="154" t="s">
        <v>180</v>
      </c>
      <c r="E10" s="154" t="s">
        <v>165</v>
      </c>
      <c r="F10" s="154">
        <v>21853</v>
      </c>
      <c r="G10" s="154" t="s">
        <v>168</v>
      </c>
      <c r="H10" s="154">
        <v>60</v>
      </c>
      <c r="I10" s="154">
        <v>6</v>
      </c>
      <c r="J10" s="197">
        <v>41872</v>
      </c>
      <c r="K10" s="154" t="s">
        <v>170</v>
      </c>
      <c r="L10" s="195">
        <v>2346381</v>
      </c>
      <c r="M10" s="195">
        <v>3470525</v>
      </c>
      <c r="N10" s="55">
        <v>813083</v>
      </c>
      <c r="O10" s="195">
        <v>825096</v>
      </c>
      <c r="P10" s="195">
        <v>474204</v>
      </c>
      <c r="Q10" s="164">
        <v>7929289</v>
      </c>
      <c r="R10" s="154" t="s">
        <v>174</v>
      </c>
      <c r="S10" s="167">
        <v>7929289</v>
      </c>
      <c r="T10" s="195">
        <v>2390000</v>
      </c>
      <c r="U10" s="195">
        <v>2130621</v>
      </c>
      <c r="V10" s="55">
        <v>0</v>
      </c>
      <c r="W10" s="55">
        <v>985000</v>
      </c>
      <c r="X10" s="196">
        <v>2423668</v>
      </c>
      <c r="Y10" s="167">
        <v>7929289</v>
      </c>
      <c r="Z10" s="164">
        <v>985000</v>
      </c>
      <c r="AA10" s="195">
        <v>0</v>
      </c>
      <c r="AB10" s="173">
        <v>0</v>
      </c>
      <c r="AC10" s="173">
        <v>0</v>
      </c>
      <c r="AD10" s="173">
        <v>0</v>
      </c>
      <c r="AE10" s="195">
        <v>232878</v>
      </c>
      <c r="AF10" s="195">
        <v>2130621</v>
      </c>
      <c r="AG10" s="173">
        <v>0</v>
      </c>
      <c r="AH10" s="173">
        <v>0</v>
      </c>
      <c r="AI10" s="55">
        <v>2130621</v>
      </c>
      <c r="AJ10" s="196">
        <v>2423668</v>
      </c>
      <c r="AK10" s="167">
        <v>7929289</v>
      </c>
      <c r="AL10" s="305" t="s">
        <v>177</v>
      </c>
    </row>
    <row r="11" spans="1:57" x14ac:dyDescent="0.25">
      <c r="A11" s="303">
        <v>10344</v>
      </c>
      <c r="B11" s="153" t="s">
        <v>452</v>
      </c>
      <c r="C11" s="153" t="s">
        <v>423</v>
      </c>
      <c r="D11" s="154" t="s">
        <v>198</v>
      </c>
      <c r="E11" s="154" t="s">
        <v>199</v>
      </c>
      <c r="F11" s="154">
        <v>21041</v>
      </c>
      <c r="G11" s="154" t="s">
        <v>160</v>
      </c>
      <c r="H11" s="154">
        <v>81</v>
      </c>
      <c r="I11" s="154">
        <v>0</v>
      </c>
      <c r="J11" s="194">
        <v>41988</v>
      </c>
      <c r="K11" s="154" t="s">
        <v>170</v>
      </c>
      <c r="L11" s="195">
        <v>3564000</v>
      </c>
      <c r="M11" s="195">
        <v>2247523</v>
      </c>
      <c r="N11" s="199">
        <v>1104323</v>
      </c>
      <c r="O11" s="195">
        <v>815685</v>
      </c>
      <c r="P11" s="195">
        <v>260334</v>
      </c>
      <c r="Q11" s="173">
        <v>7991865</v>
      </c>
      <c r="R11" s="154" t="s">
        <v>175</v>
      </c>
      <c r="S11" s="174">
        <v>7991865</v>
      </c>
      <c r="T11" s="196">
        <v>3535000</v>
      </c>
      <c r="U11" s="196">
        <v>1905671</v>
      </c>
      <c r="V11" s="55">
        <v>772000</v>
      </c>
      <c r="W11" s="55">
        <v>0</v>
      </c>
      <c r="X11" s="196">
        <v>1779194</v>
      </c>
      <c r="Y11" s="174">
        <v>7991865</v>
      </c>
      <c r="Z11" s="55">
        <v>0</v>
      </c>
      <c r="AA11" s="196">
        <v>0</v>
      </c>
      <c r="AB11" s="196">
        <v>772000</v>
      </c>
      <c r="AC11" s="173">
        <v>0</v>
      </c>
      <c r="AD11" s="173">
        <v>0</v>
      </c>
      <c r="AE11" s="196">
        <v>204198</v>
      </c>
      <c r="AF11" s="196">
        <v>1905671</v>
      </c>
      <c r="AG11" s="173">
        <v>0</v>
      </c>
      <c r="AH11" s="173">
        <v>0</v>
      </c>
      <c r="AI11" s="55">
        <v>1905671</v>
      </c>
      <c r="AJ11" s="196">
        <v>1779194</v>
      </c>
      <c r="AK11" s="174">
        <v>7991865</v>
      </c>
      <c r="AL11" s="305" t="s">
        <v>177</v>
      </c>
    </row>
    <row r="12" spans="1:57" x14ac:dyDescent="0.25">
      <c r="A12" s="303">
        <v>10390</v>
      </c>
      <c r="B12" s="153" t="s">
        <v>463</v>
      </c>
      <c r="C12" s="153" t="s">
        <v>484</v>
      </c>
      <c r="D12" s="154" t="s">
        <v>215</v>
      </c>
      <c r="E12" s="154" t="s">
        <v>120</v>
      </c>
      <c r="F12" s="154">
        <v>21801</v>
      </c>
      <c r="G12" s="154" t="s">
        <v>161</v>
      </c>
      <c r="H12" s="154">
        <v>36</v>
      </c>
      <c r="I12" s="154">
        <v>0</v>
      </c>
      <c r="J12" s="194">
        <v>42150</v>
      </c>
      <c r="K12" s="154" t="s">
        <v>169</v>
      </c>
      <c r="L12" s="195">
        <v>402500</v>
      </c>
      <c r="M12" s="195">
        <v>3715667</v>
      </c>
      <c r="N12" s="55">
        <v>959669</v>
      </c>
      <c r="O12" s="195">
        <v>694874</v>
      </c>
      <c r="P12" s="195">
        <v>220189</v>
      </c>
      <c r="Q12" s="173">
        <v>5992899</v>
      </c>
      <c r="R12" s="154" t="s">
        <v>175</v>
      </c>
      <c r="S12" s="174">
        <v>5992899</v>
      </c>
      <c r="T12" s="196">
        <v>1990000</v>
      </c>
      <c r="U12" s="196">
        <v>1500703</v>
      </c>
      <c r="V12" s="55">
        <v>2483067</v>
      </c>
      <c r="W12" s="55">
        <v>0</v>
      </c>
      <c r="X12" s="196">
        <v>19129</v>
      </c>
      <c r="Y12" s="174">
        <v>5992899</v>
      </c>
      <c r="Z12" s="55">
        <v>0</v>
      </c>
      <c r="AA12" s="196">
        <v>0</v>
      </c>
      <c r="AB12" s="196">
        <v>2483067</v>
      </c>
      <c r="AC12" s="173">
        <v>0</v>
      </c>
      <c r="AD12" s="173">
        <v>0</v>
      </c>
      <c r="AE12" s="196">
        <v>152124</v>
      </c>
      <c r="AF12" s="196">
        <v>1500703</v>
      </c>
      <c r="AG12" s="173">
        <v>0</v>
      </c>
      <c r="AH12" s="173">
        <v>0</v>
      </c>
      <c r="AI12" s="55">
        <v>1500703</v>
      </c>
      <c r="AJ12" s="196">
        <v>19129</v>
      </c>
      <c r="AK12" s="174">
        <v>5992899</v>
      </c>
      <c r="AL12" s="305" t="s">
        <v>177</v>
      </c>
    </row>
    <row r="13" spans="1:57" x14ac:dyDescent="0.25">
      <c r="A13" s="303">
        <v>10093</v>
      </c>
      <c r="B13" s="153" t="s">
        <v>447</v>
      </c>
      <c r="C13" s="153" t="s">
        <v>475</v>
      </c>
      <c r="D13" s="154" t="s">
        <v>191</v>
      </c>
      <c r="E13" s="154" t="s">
        <v>192</v>
      </c>
      <c r="F13" s="154">
        <v>20874</v>
      </c>
      <c r="G13" s="154" t="s">
        <v>162</v>
      </c>
      <c r="H13" s="154">
        <v>133</v>
      </c>
      <c r="I13" s="154">
        <v>0</v>
      </c>
      <c r="J13" s="194">
        <v>41943</v>
      </c>
      <c r="K13" s="154" t="s">
        <v>169</v>
      </c>
      <c r="L13" s="195">
        <v>3460000</v>
      </c>
      <c r="M13" s="195">
        <v>19186633</v>
      </c>
      <c r="N13" s="55">
        <v>5682539</v>
      </c>
      <c r="O13" s="55">
        <v>2500000</v>
      </c>
      <c r="P13" s="195">
        <v>2405721</v>
      </c>
      <c r="Q13" s="173">
        <v>33234893</v>
      </c>
      <c r="R13" s="154" t="s">
        <v>175</v>
      </c>
      <c r="S13" s="174">
        <v>33234893</v>
      </c>
      <c r="T13" s="195">
        <v>0</v>
      </c>
      <c r="U13" s="196">
        <v>7149567</v>
      </c>
      <c r="V13" s="55">
        <v>0</v>
      </c>
      <c r="W13" s="55">
        <v>0</v>
      </c>
      <c r="X13" s="196">
        <v>26085326</v>
      </c>
      <c r="Y13" s="174">
        <v>33234893</v>
      </c>
      <c r="Z13" s="55">
        <v>0</v>
      </c>
      <c r="AA13" s="196">
        <v>0</v>
      </c>
      <c r="AB13" s="173">
        <v>0</v>
      </c>
      <c r="AC13" s="173">
        <v>0</v>
      </c>
      <c r="AD13" s="173">
        <v>0</v>
      </c>
      <c r="AE13" s="173">
        <v>0</v>
      </c>
      <c r="AF13" s="173">
        <v>0</v>
      </c>
      <c r="AG13" s="173">
        <v>760592</v>
      </c>
      <c r="AH13" s="196">
        <v>7149567</v>
      </c>
      <c r="AI13" s="55">
        <v>7149567</v>
      </c>
      <c r="AJ13" s="196">
        <v>26085326</v>
      </c>
      <c r="AK13" s="174">
        <v>33234893</v>
      </c>
      <c r="AL13" s="305" t="s">
        <v>177</v>
      </c>
    </row>
    <row r="14" spans="1:57" x14ac:dyDescent="0.25">
      <c r="A14" s="303">
        <v>10234</v>
      </c>
      <c r="B14" s="153" t="s">
        <v>178</v>
      </c>
      <c r="C14" s="153" t="s">
        <v>469</v>
      </c>
      <c r="D14" s="154" t="s">
        <v>178</v>
      </c>
      <c r="E14" s="154" t="s">
        <v>179</v>
      </c>
      <c r="F14" s="154">
        <v>21620</v>
      </c>
      <c r="G14" s="154" t="s">
        <v>224</v>
      </c>
      <c r="H14" s="154">
        <v>22</v>
      </c>
      <c r="I14" s="154">
        <v>0</v>
      </c>
      <c r="J14" s="197">
        <v>41851</v>
      </c>
      <c r="K14" s="154" t="s">
        <v>170</v>
      </c>
      <c r="L14" s="195">
        <v>748000</v>
      </c>
      <c r="M14" s="195">
        <v>784886</v>
      </c>
      <c r="N14" s="55">
        <v>221397</v>
      </c>
      <c r="O14" s="195">
        <v>211633</v>
      </c>
      <c r="P14" s="195">
        <v>692354</v>
      </c>
      <c r="Q14" s="164">
        <v>2658270</v>
      </c>
      <c r="R14" s="154" t="s">
        <v>175</v>
      </c>
      <c r="S14" s="167">
        <v>2658270</v>
      </c>
      <c r="T14" s="195">
        <v>0</v>
      </c>
      <c r="U14" s="195">
        <v>0</v>
      </c>
      <c r="V14" s="55">
        <v>1240000</v>
      </c>
      <c r="W14" s="55">
        <v>650000</v>
      </c>
      <c r="X14" s="196">
        <v>668000</v>
      </c>
      <c r="Y14" s="167">
        <v>2658270</v>
      </c>
      <c r="Z14" s="164">
        <v>650000</v>
      </c>
      <c r="AA14" s="195">
        <v>0</v>
      </c>
      <c r="AB14" s="173">
        <v>0</v>
      </c>
      <c r="AC14" s="195">
        <v>1240000</v>
      </c>
      <c r="AD14" s="173">
        <v>0</v>
      </c>
      <c r="AE14" s="173">
        <v>0</v>
      </c>
      <c r="AF14" s="55">
        <v>0</v>
      </c>
      <c r="AG14" s="173">
        <v>0</v>
      </c>
      <c r="AH14" s="173">
        <v>0</v>
      </c>
      <c r="AI14" s="55">
        <v>0</v>
      </c>
      <c r="AJ14" s="196">
        <v>668000</v>
      </c>
      <c r="AK14" s="167">
        <v>2658270</v>
      </c>
      <c r="AL14" s="305" t="s">
        <v>177</v>
      </c>
    </row>
    <row r="15" spans="1:57" x14ac:dyDescent="0.25">
      <c r="A15" s="303">
        <v>10247</v>
      </c>
      <c r="B15" s="153" t="s">
        <v>449</v>
      </c>
      <c r="C15" s="153" t="s">
        <v>476</v>
      </c>
      <c r="D15" s="154" t="s">
        <v>194</v>
      </c>
      <c r="E15" s="154" t="s">
        <v>104</v>
      </c>
      <c r="F15" s="154">
        <v>21213</v>
      </c>
      <c r="G15" s="154" t="s">
        <v>156</v>
      </c>
      <c r="H15" s="154">
        <v>61</v>
      </c>
      <c r="I15" s="154">
        <v>6</v>
      </c>
      <c r="J15" s="194">
        <v>41982</v>
      </c>
      <c r="K15" s="154" t="s">
        <v>169</v>
      </c>
      <c r="L15" s="195">
        <v>693443</v>
      </c>
      <c r="M15" s="195">
        <v>10373990</v>
      </c>
      <c r="N15" s="55">
        <v>1817692</v>
      </c>
      <c r="O15" s="195">
        <v>1706045</v>
      </c>
      <c r="P15" s="195">
        <v>332000</v>
      </c>
      <c r="Q15" s="173">
        <v>14923170</v>
      </c>
      <c r="R15" s="154" t="s">
        <v>175</v>
      </c>
      <c r="S15" s="174">
        <v>14923170</v>
      </c>
      <c r="T15" s="195">
        <v>0</v>
      </c>
      <c r="U15" s="196">
        <v>12216449</v>
      </c>
      <c r="V15" s="55">
        <v>950000</v>
      </c>
      <c r="W15" s="55">
        <v>0</v>
      </c>
      <c r="X15" s="196">
        <v>1756721</v>
      </c>
      <c r="Y15" s="174">
        <v>14923170</v>
      </c>
      <c r="Z15" s="55">
        <v>0</v>
      </c>
      <c r="AA15" s="196">
        <v>950000</v>
      </c>
      <c r="AB15" s="173">
        <v>0</v>
      </c>
      <c r="AC15" s="173">
        <v>0</v>
      </c>
      <c r="AD15" s="173">
        <v>0</v>
      </c>
      <c r="AE15" s="173">
        <v>0</v>
      </c>
      <c r="AF15" s="173">
        <v>0</v>
      </c>
      <c r="AG15" s="173">
        <v>1174946</v>
      </c>
      <c r="AH15" s="196">
        <v>12216449</v>
      </c>
      <c r="AI15" s="55">
        <v>12216449</v>
      </c>
      <c r="AJ15" s="196">
        <v>1756721</v>
      </c>
      <c r="AK15" s="174">
        <v>14923170</v>
      </c>
      <c r="AL15" s="305" t="s">
        <v>177</v>
      </c>
    </row>
    <row r="16" spans="1:57" x14ac:dyDescent="0.25">
      <c r="A16" s="303">
        <v>10248</v>
      </c>
      <c r="B16" s="153" t="s">
        <v>448</v>
      </c>
      <c r="C16" s="153" t="s">
        <v>476</v>
      </c>
      <c r="D16" s="154" t="s">
        <v>193</v>
      </c>
      <c r="E16" s="154" t="s">
        <v>104</v>
      </c>
      <c r="F16" s="154">
        <v>21217</v>
      </c>
      <c r="G16" s="154" t="s">
        <v>156</v>
      </c>
      <c r="H16" s="154">
        <v>61</v>
      </c>
      <c r="I16" s="154">
        <v>24</v>
      </c>
      <c r="J16" s="194">
        <v>41978</v>
      </c>
      <c r="K16" s="154" t="s">
        <v>169</v>
      </c>
      <c r="L16" s="195">
        <v>633000</v>
      </c>
      <c r="M16" s="195">
        <v>10133303</v>
      </c>
      <c r="N16" s="55">
        <v>2418565</v>
      </c>
      <c r="O16" s="195">
        <v>1750253</v>
      </c>
      <c r="P16" s="195">
        <v>382000</v>
      </c>
      <c r="Q16" s="173">
        <v>15317121</v>
      </c>
      <c r="R16" s="154" t="s">
        <v>174</v>
      </c>
      <c r="S16" s="174">
        <v>15317121</v>
      </c>
      <c r="T16" s="195">
        <v>0</v>
      </c>
      <c r="U16" s="196">
        <v>12447833</v>
      </c>
      <c r="V16" s="55">
        <v>0</v>
      </c>
      <c r="W16" s="55">
        <v>0</v>
      </c>
      <c r="X16" s="196">
        <v>2869288</v>
      </c>
      <c r="Y16" s="174">
        <v>15317121</v>
      </c>
      <c r="Z16" s="55">
        <v>0</v>
      </c>
      <c r="AA16" s="196">
        <v>0</v>
      </c>
      <c r="AB16" s="173">
        <v>0</v>
      </c>
      <c r="AC16" s="173">
        <v>0</v>
      </c>
      <c r="AD16" s="173">
        <v>0</v>
      </c>
      <c r="AE16" s="173">
        <v>0</v>
      </c>
      <c r="AF16" s="173">
        <v>0</v>
      </c>
      <c r="AG16" s="173">
        <v>1232582</v>
      </c>
      <c r="AH16" s="196">
        <v>12447833</v>
      </c>
      <c r="AI16" s="55">
        <v>12447833</v>
      </c>
      <c r="AJ16" s="196">
        <v>2869288</v>
      </c>
      <c r="AK16" s="174">
        <v>15317121</v>
      </c>
      <c r="AL16" s="305" t="s">
        <v>177</v>
      </c>
    </row>
    <row r="17" spans="1:38" x14ac:dyDescent="0.25">
      <c r="A17" s="304">
        <v>10250</v>
      </c>
      <c r="B17" s="158" t="s">
        <v>442</v>
      </c>
      <c r="C17" s="158" t="s">
        <v>423</v>
      </c>
      <c r="D17" s="159" t="s">
        <v>183</v>
      </c>
      <c r="E17" s="159" t="s">
        <v>113</v>
      </c>
      <c r="F17" s="159" t="s">
        <v>114</v>
      </c>
      <c r="G17" s="159" t="s">
        <v>159</v>
      </c>
      <c r="H17" s="159">
        <v>36</v>
      </c>
      <c r="I17" s="159">
        <v>4</v>
      </c>
      <c r="J17" s="197">
        <v>41893</v>
      </c>
      <c r="K17" s="159" t="s">
        <v>169</v>
      </c>
      <c r="L17" s="195">
        <v>313500</v>
      </c>
      <c r="M17" s="195">
        <v>7286735</v>
      </c>
      <c r="N17" s="55">
        <v>1894442</v>
      </c>
      <c r="O17" s="195">
        <v>1330731</v>
      </c>
      <c r="P17" s="195">
        <v>206020</v>
      </c>
      <c r="Q17" s="202">
        <v>11031428</v>
      </c>
      <c r="R17" s="159" t="s">
        <v>174</v>
      </c>
      <c r="S17" s="203">
        <v>11031428</v>
      </c>
      <c r="T17" s="195">
        <v>0</v>
      </c>
      <c r="U17" s="195">
        <v>6826672</v>
      </c>
      <c r="V17" s="55">
        <v>2000000</v>
      </c>
      <c r="W17" s="55">
        <v>0</v>
      </c>
      <c r="X17" s="204">
        <v>2204756</v>
      </c>
      <c r="Y17" s="203">
        <v>11031428</v>
      </c>
      <c r="Z17" s="55">
        <v>0</v>
      </c>
      <c r="AA17" s="195">
        <v>2000000</v>
      </c>
      <c r="AB17" s="173">
        <v>0</v>
      </c>
      <c r="AC17" s="173">
        <v>0</v>
      </c>
      <c r="AD17" s="173">
        <v>0</v>
      </c>
      <c r="AE17" s="173">
        <v>0</v>
      </c>
      <c r="AF17" s="173">
        <v>0</v>
      </c>
      <c r="AG17" s="164">
        <v>758595</v>
      </c>
      <c r="AH17" s="195">
        <v>6826672</v>
      </c>
      <c r="AI17" s="55">
        <v>6826672</v>
      </c>
      <c r="AJ17" s="204">
        <v>2204756</v>
      </c>
      <c r="AK17" s="203">
        <v>11031428</v>
      </c>
      <c r="AL17" s="305" t="s">
        <v>177</v>
      </c>
    </row>
    <row r="18" spans="1:38" x14ac:dyDescent="0.25">
      <c r="A18" s="304">
        <v>10264</v>
      </c>
      <c r="B18" s="158" t="s">
        <v>441</v>
      </c>
      <c r="C18" s="158" t="s">
        <v>471</v>
      </c>
      <c r="D18" s="159" t="s">
        <v>181</v>
      </c>
      <c r="E18" s="159" t="s">
        <v>182</v>
      </c>
      <c r="F18" s="159">
        <v>21128</v>
      </c>
      <c r="G18" s="159" t="s">
        <v>104</v>
      </c>
      <c r="H18" s="159">
        <v>127</v>
      </c>
      <c r="I18" s="159">
        <v>13</v>
      </c>
      <c r="J18" s="197">
        <v>41891</v>
      </c>
      <c r="K18" s="159" t="s">
        <v>169</v>
      </c>
      <c r="L18" s="195">
        <v>2098500</v>
      </c>
      <c r="M18" s="195">
        <v>14949380</v>
      </c>
      <c r="N18" s="55">
        <v>3083708</v>
      </c>
      <c r="O18" s="195">
        <v>2385074</v>
      </c>
      <c r="P18" s="195">
        <v>721796</v>
      </c>
      <c r="Q18" s="202">
        <v>23238458</v>
      </c>
      <c r="R18" s="159" t="s">
        <v>175</v>
      </c>
      <c r="S18" s="203">
        <v>23238458</v>
      </c>
      <c r="T18" s="195">
        <v>0</v>
      </c>
      <c r="U18" s="195">
        <v>15258449</v>
      </c>
      <c r="V18" s="55">
        <v>285853</v>
      </c>
      <c r="W18" s="55">
        <v>0</v>
      </c>
      <c r="X18" s="204">
        <v>7694156</v>
      </c>
      <c r="Y18" s="203">
        <v>23238458</v>
      </c>
      <c r="Z18" s="55">
        <v>0</v>
      </c>
      <c r="AA18" s="195">
        <v>285853</v>
      </c>
      <c r="AB18" s="173">
        <v>0</v>
      </c>
      <c r="AC18" s="173">
        <v>0</v>
      </c>
      <c r="AD18" s="173">
        <v>0</v>
      </c>
      <c r="AE18" s="173">
        <v>0</v>
      </c>
      <c r="AF18" s="173">
        <v>0</v>
      </c>
      <c r="AG18" s="164">
        <v>1573193</v>
      </c>
      <c r="AH18" s="195">
        <v>15258449</v>
      </c>
      <c r="AI18" s="55">
        <v>15258449</v>
      </c>
      <c r="AJ18" s="204">
        <v>7694156</v>
      </c>
      <c r="AK18" s="203">
        <v>23238458</v>
      </c>
      <c r="AL18" s="305" t="s">
        <v>177</v>
      </c>
    </row>
    <row r="19" spans="1:38" x14ac:dyDescent="0.25">
      <c r="A19" s="304">
        <v>10303</v>
      </c>
      <c r="B19" s="158" t="s">
        <v>443</v>
      </c>
      <c r="C19" s="158" t="s">
        <v>472</v>
      </c>
      <c r="D19" s="159" t="s">
        <v>184</v>
      </c>
      <c r="E19" s="159" t="s">
        <v>104</v>
      </c>
      <c r="F19" s="159" t="s">
        <v>185</v>
      </c>
      <c r="G19" s="159" t="s">
        <v>156</v>
      </c>
      <c r="H19" s="159">
        <v>138</v>
      </c>
      <c r="I19" s="159">
        <v>0</v>
      </c>
      <c r="J19" s="197">
        <v>41900</v>
      </c>
      <c r="K19" s="159" t="s">
        <v>170</v>
      </c>
      <c r="L19" s="55">
        <v>0</v>
      </c>
      <c r="M19" s="195">
        <v>5688896</v>
      </c>
      <c r="N19" s="55">
        <v>640112</v>
      </c>
      <c r="O19" s="55">
        <v>632901</v>
      </c>
      <c r="P19" s="55">
        <v>150000</v>
      </c>
      <c r="Q19" s="202">
        <v>7111909</v>
      </c>
      <c r="R19" s="159" t="s">
        <v>176</v>
      </c>
      <c r="S19" s="203">
        <v>7111909</v>
      </c>
      <c r="T19" s="195">
        <v>0</v>
      </c>
      <c r="U19" s="195">
        <v>0</v>
      </c>
      <c r="V19" s="55">
        <v>1500000</v>
      </c>
      <c r="W19" s="55">
        <v>0</v>
      </c>
      <c r="X19" s="204">
        <v>5611909</v>
      </c>
      <c r="Y19" s="203">
        <v>7111909</v>
      </c>
      <c r="Z19" s="55">
        <v>0</v>
      </c>
      <c r="AA19" s="195">
        <v>0</v>
      </c>
      <c r="AB19" s="173">
        <v>0</v>
      </c>
      <c r="AC19" s="173">
        <v>0</v>
      </c>
      <c r="AD19" s="195">
        <v>1500000</v>
      </c>
      <c r="AE19" s="173">
        <v>0</v>
      </c>
      <c r="AF19" s="173">
        <v>0</v>
      </c>
      <c r="AG19" s="173">
        <v>0</v>
      </c>
      <c r="AH19" s="173">
        <v>0</v>
      </c>
      <c r="AI19" s="55">
        <v>0</v>
      </c>
      <c r="AJ19" s="204">
        <v>5611909</v>
      </c>
      <c r="AK19" s="203">
        <v>7111909</v>
      </c>
      <c r="AL19" s="305" t="s">
        <v>177</v>
      </c>
    </row>
    <row r="20" spans="1:38" x14ac:dyDescent="0.25">
      <c r="A20" s="303">
        <v>10320</v>
      </c>
      <c r="B20" s="153" t="s">
        <v>457</v>
      </c>
      <c r="C20" s="153" t="s">
        <v>425</v>
      </c>
      <c r="D20" s="154" t="s">
        <v>206</v>
      </c>
      <c r="E20" s="154" t="s">
        <v>207</v>
      </c>
      <c r="F20" s="154">
        <v>21401</v>
      </c>
      <c r="G20" s="154" t="s">
        <v>226</v>
      </c>
      <c r="H20" s="154">
        <v>61</v>
      </c>
      <c r="I20" s="154">
        <v>10</v>
      </c>
      <c r="J20" s="194">
        <v>42095</v>
      </c>
      <c r="K20" s="154" t="s">
        <v>169</v>
      </c>
      <c r="L20" s="195">
        <v>425000</v>
      </c>
      <c r="M20" s="195">
        <v>9231451</v>
      </c>
      <c r="N20" s="55">
        <v>1996138</v>
      </c>
      <c r="O20" s="195">
        <v>1554442</v>
      </c>
      <c r="P20" s="195">
        <v>417997</v>
      </c>
      <c r="Q20" s="173">
        <v>13625028</v>
      </c>
      <c r="R20" s="154" t="s">
        <v>174</v>
      </c>
      <c r="S20" s="174">
        <v>13625028</v>
      </c>
      <c r="T20" s="195">
        <v>0</v>
      </c>
      <c r="U20" s="196">
        <v>8247251</v>
      </c>
      <c r="V20" s="55">
        <v>3225000</v>
      </c>
      <c r="W20" s="55">
        <v>0</v>
      </c>
      <c r="X20" s="196">
        <v>2152777</v>
      </c>
      <c r="Y20" s="174">
        <v>13625028</v>
      </c>
      <c r="Z20" s="55">
        <v>0</v>
      </c>
      <c r="AA20" s="196">
        <v>2000000</v>
      </c>
      <c r="AB20" s="173">
        <v>0</v>
      </c>
      <c r="AC20" s="196">
        <v>1225000</v>
      </c>
      <c r="AD20" s="173">
        <v>0</v>
      </c>
      <c r="AE20" s="173">
        <v>0</v>
      </c>
      <c r="AF20" s="173">
        <v>0</v>
      </c>
      <c r="AG20" s="173">
        <v>785531</v>
      </c>
      <c r="AH20" s="196">
        <v>8247251</v>
      </c>
      <c r="AI20" s="55">
        <v>8247251</v>
      </c>
      <c r="AJ20" s="196">
        <v>2152777</v>
      </c>
      <c r="AK20" s="174">
        <v>13625028</v>
      </c>
      <c r="AL20" s="305" t="s">
        <v>177</v>
      </c>
    </row>
    <row r="21" spans="1:38" x14ac:dyDescent="0.25">
      <c r="A21" s="303">
        <v>10321</v>
      </c>
      <c r="B21" s="153" t="s">
        <v>456</v>
      </c>
      <c r="C21" s="153" t="s">
        <v>434</v>
      </c>
      <c r="D21" s="154" t="s">
        <v>204</v>
      </c>
      <c r="E21" s="154" t="s">
        <v>205</v>
      </c>
      <c r="F21" s="154">
        <v>21009</v>
      </c>
      <c r="G21" s="154" t="s">
        <v>225</v>
      </c>
      <c r="H21" s="154">
        <v>84</v>
      </c>
      <c r="I21" s="154">
        <v>13</v>
      </c>
      <c r="J21" s="194">
        <v>42033</v>
      </c>
      <c r="K21" s="154" t="s">
        <v>169</v>
      </c>
      <c r="L21" s="195">
        <v>1100000</v>
      </c>
      <c r="M21" s="195">
        <v>12285000</v>
      </c>
      <c r="N21" s="55">
        <v>2684436</v>
      </c>
      <c r="O21" s="195">
        <v>2027399</v>
      </c>
      <c r="P21" s="195">
        <v>668771</v>
      </c>
      <c r="Q21" s="173">
        <v>18765606</v>
      </c>
      <c r="R21" s="154" t="s">
        <v>174</v>
      </c>
      <c r="S21" s="174">
        <v>18765606</v>
      </c>
      <c r="T21" s="195">
        <v>0</v>
      </c>
      <c r="U21" s="196">
        <v>10009406</v>
      </c>
      <c r="V21" s="55">
        <v>0</v>
      </c>
      <c r="W21" s="55">
        <v>0</v>
      </c>
      <c r="X21" s="196">
        <v>8756200</v>
      </c>
      <c r="Y21" s="174">
        <v>18765606</v>
      </c>
      <c r="Z21" s="55">
        <v>0</v>
      </c>
      <c r="AA21" s="196">
        <v>0</v>
      </c>
      <c r="AB21" s="173">
        <v>0</v>
      </c>
      <c r="AC21" s="173">
        <v>0</v>
      </c>
      <c r="AD21" s="173">
        <v>0</v>
      </c>
      <c r="AE21" s="173">
        <v>0</v>
      </c>
      <c r="AF21" s="173">
        <v>0</v>
      </c>
      <c r="AG21" s="173">
        <v>971787</v>
      </c>
      <c r="AH21" s="196">
        <v>10009406</v>
      </c>
      <c r="AI21" s="55">
        <v>10009406</v>
      </c>
      <c r="AJ21" s="196">
        <v>8756200</v>
      </c>
      <c r="AK21" s="174">
        <v>18765606</v>
      </c>
      <c r="AL21" s="305" t="s">
        <v>177</v>
      </c>
    </row>
    <row r="22" spans="1:38" x14ac:dyDescent="0.25">
      <c r="A22" s="303">
        <v>10327</v>
      </c>
      <c r="B22" s="153" t="s">
        <v>465</v>
      </c>
      <c r="C22" s="153" t="s">
        <v>485</v>
      </c>
      <c r="D22" s="154" t="s">
        <v>217</v>
      </c>
      <c r="E22" s="154" t="s">
        <v>218</v>
      </c>
      <c r="F22" s="154">
        <v>21113</v>
      </c>
      <c r="G22" s="154" t="s">
        <v>226</v>
      </c>
      <c r="H22" s="154">
        <v>48</v>
      </c>
      <c r="I22" s="154">
        <v>8</v>
      </c>
      <c r="J22" s="194">
        <v>42152</v>
      </c>
      <c r="K22" s="154" t="s">
        <v>169</v>
      </c>
      <c r="L22" s="195">
        <v>2011476</v>
      </c>
      <c r="M22" s="195">
        <v>8929043</v>
      </c>
      <c r="N22" s="55">
        <v>2587299</v>
      </c>
      <c r="O22" s="195">
        <v>1782483</v>
      </c>
      <c r="P22" s="195">
        <v>364741</v>
      </c>
      <c r="Q22" s="173">
        <v>15675042</v>
      </c>
      <c r="R22" s="154" t="s">
        <v>174</v>
      </c>
      <c r="S22" s="174">
        <v>15675042</v>
      </c>
      <c r="T22" s="195">
        <v>0</v>
      </c>
      <c r="U22" s="196">
        <v>8622642</v>
      </c>
      <c r="V22" s="55">
        <v>1700000</v>
      </c>
      <c r="W22" s="55">
        <v>0</v>
      </c>
      <c r="X22" s="196">
        <v>5352400</v>
      </c>
      <c r="Y22" s="174">
        <v>15675042</v>
      </c>
      <c r="Z22" s="55">
        <v>0</v>
      </c>
      <c r="AA22" s="196">
        <v>1700000</v>
      </c>
      <c r="AB22" s="173">
        <v>0</v>
      </c>
      <c r="AC22" s="173">
        <v>0</v>
      </c>
      <c r="AD22" s="173">
        <v>0</v>
      </c>
      <c r="AE22" s="173">
        <v>0</v>
      </c>
      <c r="AF22" s="173">
        <v>0</v>
      </c>
      <c r="AG22" s="173">
        <v>893538</v>
      </c>
      <c r="AH22" s="196">
        <v>8622642</v>
      </c>
      <c r="AI22" s="55">
        <v>8622642</v>
      </c>
      <c r="AJ22" s="196">
        <v>5352400</v>
      </c>
      <c r="AK22" s="174">
        <v>15675042</v>
      </c>
      <c r="AL22" s="305" t="s">
        <v>177</v>
      </c>
    </row>
    <row r="23" spans="1:38" x14ac:dyDescent="0.25">
      <c r="A23" s="303">
        <v>10334</v>
      </c>
      <c r="B23" s="153" t="s">
        <v>461</v>
      </c>
      <c r="C23" s="153" t="s">
        <v>483</v>
      </c>
      <c r="D23" s="154" t="s">
        <v>213</v>
      </c>
      <c r="E23" s="154" t="s">
        <v>104</v>
      </c>
      <c r="F23" s="154">
        <v>21229</v>
      </c>
      <c r="G23" s="154" t="s">
        <v>104</v>
      </c>
      <c r="H23" s="154">
        <v>80</v>
      </c>
      <c r="I23" s="154">
        <v>12</v>
      </c>
      <c r="J23" s="194">
        <v>42132</v>
      </c>
      <c r="K23" s="154" t="s">
        <v>169</v>
      </c>
      <c r="L23" s="195">
        <v>600000</v>
      </c>
      <c r="M23" s="195">
        <v>14053104</v>
      </c>
      <c r="N23" s="55">
        <v>2256226</v>
      </c>
      <c r="O23" s="195">
        <v>2102963</v>
      </c>
      <c r="P23" s="195">
        <v>517490</v>
      </c>
      <c r="Q23" s="173">
        <v>19529783</v>
      </c>
      <c r="R23" s="154" t="s">
        <v>175</v>
      </c>
      <c r="S23" s="174">
        <v>19529783</v>
      </c>
      <c r="T23" s="195">
        <v>0</v>
      </c>
      <c r="U23" s="196">
        <v>15000000</v>
      </c>
      <c r="V23" s="55">
        <v>500000</v>
      </c>
      <c r="W23" s="55">
        <v>0</v>
      </c>
      <c r="X23" s="196">
        <v>4029783</v>
      </c>
      <c r="Y23" s="174">
        <v>19529783</v>
      </c>
      <c r="Z23" s="55">
        <v>0</v>
      </c>
      <c r="AA23" s="196">
        <v>500000</v>
      </c>
      <c r="AB23" s="173">
        <v>0</v>
      </c>
      <c r="AC23" s="173">
        <v>0</v>
      </c>
      <c r="AD23" s="173">
        <v>0</v>
      </c>
      <c r="AE23" s="173">
        <v>0</v>
      </c>
      <c r="AF23" s="173">
        <v>0</v>
      </c>
      <c r="AG23" s="173">
        <v>1500000</v>
      </c>
      <c r="AH23" s="196">
        <v>15000000</v>
      </c>
      <c r="AI23" s="55">
        <v>15000000</v>
      </c>
      <c r="AJ23" s="196">
        <v>4029783</v>
      </c>
      <c r="AK23" s="174">
        <v>19529783</v>
      </c>
      <c r="AL23" s="305" t="s">
        <v>177</v>
      </c>
    </row>
    <row r="24" spans="1:38" x14ac:dyDescent="0.25">
      <c r="A24" s="303">
        <v>10336</v>
      </c>
      <c r="B24" s="153" t="s">
        <v>462</v>
      </c>
      <c r="C24" s="153" t="s">
        <v>417</v>
      </c>
      <c r="D24" s="154" t="s">
        <v>214</v>
      </c>
      <c r="E24" s="154" t="s">
        <v>104</v>
      </c>
      <c r="F24" s="154">
        <v>21201</v>
      </c>
      <c r="G24" s="154" t="s">
        <v>156</v>
      </c>
      <c r="H24" s="154">
        <v>68</v>
      </c>
      <c r="I24" s="154">
        <v>19</v>
      </c>
      <c r="J24" s="194">
        <v>42146</v>
      </c>
      <c r="K24" s="154" t="s">
        <v>169</v>
      </c>
      <c r="L24" s="195">
        <v>935000</v>
      </c>
      <c r="M24" s="195">
        <v>16320387</v>
      </c>
      <c r="N24" s="55">
        <v>2348066</v>
      </c>
      <c r="O24" s="195">
        <v>2343324</v>
      </c>
      <c r="P24" s="195">
        <v>346020</v>
      </c>
      <c r="Q24" s="173">
        <v>22292797</v>
      </c>
      <c r="R24" s="154" t="s">
        <v>174</v>
      </c>
      <c r="S24" s="174">
        <v>22292797</v>
      </c>
      <c r="T24" s="195">
        <v>0</v>
      </c>
      <c r="U24" s="196">
        <v>15017000</v>
      </c>
      <c r="V24" s="55">
        <v>1484000</v>
      </c>
      <c r="W24" s="55">
        <v>0</v>
      </c>
      <c r="X24" s="196">
        <v>5791797</v>
      </c>
      <c r="Y24" s="174">
        <v>22292797</v>
      </c>
      <c r="Z24" s="55">
        <v>0</v>
      </c>
      <c r="AA24" s="196">
        <v>1484000</v>
      </c>
      <c r="AB24" s="173">
        <v>0</v>
      </c>
      <c r="AC24" s="173">
        <v>0</v>
      </c>
      <c r="AD24" s="173">
        <v>0</v>
      </c>
      <c r="AE24" s="173">
        <v>0</v>
      </c>
      <c r="AF24" s="173">
        <v>0</v>
      </c>
      <c r="AG24" s="173">
        <v>1501700</v>
      </c>
      <c r="AH24" s="196">
        <v>15017000</v>
      </c>
      <c r="AI24" s="55">
        <v>15017000</v>
      </c>
      <c r="AJ24" s="196">
        <v>5791797</v>
      </c>
      <c r="AK24" s="174">
        <v>22292797</v>
      </c>
      <c r="AL24" s="305" t="s">
        <v>177</v>
      </c>
    </row>
    <row r="25" spans="1:38" x14ac:dyDescent="0.25">
      <c r="A25" s="303">
        <v>10337</v>
      </c>
      <c r="B25" s="153" t="s">
        <v>468</v>
      </c>
      <c r="C25" s="153" t="s">
        <v>487</v>
      </c>
      <c r="D25" s="154" t="s">
        <v>222</v>
      </c>
      <c r="E25" s="154" t="s">
        <v>223</v>
      </c>
      <c r="F25" s="154">
        <v>21550</v>
      </c>
      <c r="G25" s="154" t="s">
        <v>227</v>
      </c>
      <c r="H25" s="154">
        <v>90</v>
      </c>
      <c r="I25" s="154">
        <v>15</v>
      </c>
      <c r="J25" s="194">
        <v>42185</v>
      </c>
      <c r="K25" s="154" t="s">
        <v>228</v>
      </c>
      <c r="L25" s="195">
        <v>2742861</v>
      </c>
      <c r="M25" s="195">
        <v>8282517</v>
      </c>
      <c r="N25" s="55">
        <v>1477652</v>
      </c>
      <c r="O25" s="195">
        <v>1625679</v>
      </c>
      <c r="P25" s="195">
        <v>1097650</v>
      </c>
      <c r="Q25" s="173">
        <v>15226359</v>
      </c>
      <c r="R25" s="154" t="s">
        <v>175</v>
      </c>
      <c r="S25" s="174">
        <v>15226359</v>
      </c>
      <c r="T25" s="195">
        <v>0</v>
      </c>
      <c r="U25" s="195">
        <v>9284585</v>
      </c>
      <c r="V25" s="55">
        <v>0</v>
      </c>
      <c r="W25" s="55">
        <v>2000000</v>
      </c>
      <c r="X25" s="196">
        <v>3941774</v>
      </c>
      <c r="Y25" s="174">
        <v>15226359</v>
      </c>
      <c r="Z25" s="173">
        <v>2000000</v>
      </c>
      <c r="AA25" s="196">
        <v>0</v>
      </c>
      <c r="AB25" s="173">
        <v>0</v>
      </c>
      <c r="AC25" s="173">
        <v>0</v>
      </c>
      <c r="AD25" s="173">
        <v>0</v>
      </c>
      <c r="AE25" s="173">
        <v>0</v>
      </c>
      <c r="AF25" s="173">
        <v>0</v>
      </c>
      <c r="AG25" s="173">
        <v>1019266</v>
      </c>
      <c r="AH25" s="196">
        <v>9284585</v>
      </c>
      <c r="AI25" s="55">
        <v>9284585</v>
      </c>
      <c r="AJ25" s="196">
        <v>3941774</v>
      </c>
      <c r="AK25" s="174">
        <v>15226359</v>
      </c>
      <c r="AL25" s="305" t="s">
        <v>177</v>
      </c>
    </row>
    <row r="26" spans="1:38" x14ac:dyDescent="0.25">
      <c r="A26" s="303">
        <v>10339</v>
      </c>
      <c r="B26" s="153" t="s">
        <v>446</v>
      </c>
      <c r="C26" s="153" t="s">
        <v>414</v>
      </c>
      <c r="D26" s="154" t="s">
        <v>189</v>
      </c>
      <c r="E26" s="154" t="s">
        <v>190</v>
      </c>
      <c r="F26" s="154">
        <v>21001</v>
      </c>
      <c r="G26" s="154" t="s">
        <v>225</v>
      </c>
      <c r="H26" s="154">
        <v>36</v>
      </c>
      <c r="I26" s="154">
        <v>6</v>
      </c>
      <c r="J26" s="197">
        <v>41927</v>
      </c>
      <c r="K26" s="154" t="s">
        <v>169</v>
      </c>
      <c r="L26" s="195">
        <v>2050000</v>
      </c>
      <c r="M26" s="195">
        <v>6030180</v>
      </c>
      <c r="N26" s="55">
        <v>2074817</v>
      </c>
      <c r="O26" s="195">
        <v>1358184</v>
      </c>
      <c r="P26" s="195">
        <v>187363</v>
      </c>
      <c r="Q26" s="164">
        <v>11700544</v>
      </c>
      <c r="R26" s="154" t="s">
        <v>174</v>
      </c>
      <c r="S26" s="167">
        <v>11700544</v>
      </c>
      <c r="T26" s="195">
        <v>0</v>
      </c>
      <c r="U26" s="195">
        <v>10423554</v>
      </c>
      <c r="V26" s="55">
        <v>0</v>
      </c>
      <c r="W26" s="55">
        <v>0</v>
      </c>
      <c r="X26" s="196">
        <v>1276990</v>
      </c>
      <c r="Y26" s="167">
        <v>11700544</v>
      </c>
      <c r="Z26" s="55">
        <v>0</v>
      </c>
      <c r="AA26" s="195">
        <v>0</v>
      </c>
      <c r="AB26" s="173">
        <v>0</v>
      </c>
      <c r="AC26" s="173">
        <v>0</v>
      </c>
      <c r="AD26" s="173">
        <v>0</v>
      </c>
      <c r="AE26" s="173">
        <v>0</v>
      </c>
      <c r="AF26" s="173">
        <v>0</v>
      </c>
      <c r="AG26" s="164">
        <v>997569</v>
      </c>
      <c r="AH26" s="195">
        <v>10423554</v>
      </c>
      <c r="AI26" s="55">
        <v>10423554</v>
      </c>
      <c r="AJ26" s="196">
        <v>1276990</v>
      </c>
      <c r="AK26" s="167">
        <v>11700544</v>
      </c>
      <c r="AL26" s="305" t="s">
        <v>177</v>
      </c>
    </row>
    <row r="27" spans="1:38" x14ac:dyDescent="0.25">
      <c r="A27" s="303">
        <v>10403</v>
      </c>
      <c r="B27" s="153" t="s">
        <v>455</v>
      </c>
      <c r="C27" s="153" t="s">
        <v>480</v>
      </c>
      <c r="D27" s="154" t="s">
        <v>202</v>
      </c>
      <c r="E27" s="154" t="s">
        <v>203</v>
      </c>
      <c r="F27" s="154">
        <v>21237</v>
      </c>
      <c r="G27" s="154" t="s">
        <v>104</v>
      </c>
      <c r="H27" s="154">
        <v>12</v>
      </c>
      <c r="I27" s="154">
        <v>0</v>
      </c>
      <c r="J27" s="194">
        <v>42020</v>
      </c>
      <c r="K27" s="154" t="s">
        <v>170</v>
      </c>
      <c r="L27" s="195">
        <v>785000</v>
      </c>
      <c r="M27" s="195">
        <v>1448038</v>
      </c>
      <c r="N27" s="55">
        <v>359428</v>
      </c>
      <c r="O27" s="195">
        <v>231884</v>
      </c>
      <c r="P27" s="195">
        <v>50000</v>
      </c>
      <c r="Q27" s="173">
        <v>2874350</v>
      </c>
      <c r="R27" s="154" t="s">
        <v>176</v>
      </c>
      <c r="S27" s="174">
        <v>2874350</v>
      </c>
      <c r="T27" s="195">
        <v>0</v>
      </c>
      <c r="U27" s="195">
        <v>0</v>
      </c>
      <c r="V27" s="55">
        <v>655528</v>
      </c>
      <c r="W27" s="55">
        <v>0</v>
      </c>
      <c r="X27" s="196">
        <v>2218822</v>
      </c>
      <c r="Y27" s="174">
        <v>2874350</v>
      </c>
      <c r="Z27" s="55">
        <v>0</v>
      </c>
      <c r="AA27" s="196">
        <v>0</v>
      </c>
      <c r="AB27" s="173">
        <v>0</v>
      </c>
      <c r="AC27" s="173">
        <v>0</v>
      </c>
      <c r="AD27" s="196">
        <v>655528</v>
      </c>
      <c r="AE27" s="173">
        <v>0</v>
      </c>
      <c r="AF27" s="173">
        <v>0</v>
      </c>
      <c r="AG27" s="173">
        <v>0</v>
      </c>
      <c r="AH27" s="173">
        <v>0</v>
      </c>
      <c r="AI27" s="55">
        <v>0</v>
      </c>
      <c r="AJ27" s="196">
        <v>2218822</v>
      </c>
      <c r="AK27" s="174">
        <v>2874350</v>
      </c>
      <c r="AL27" s="305" t="s">
        <v>177</v>
      </c>
    </row>
    <row r="28" spans="1:38" x14ac:dyDescent="0.25">
      <c r="A28" s="303">
        <v>10315</v>
      </c>
      <c r="B28" s="153" t="s">
        <v>460</v>
      </c>
      <c r="C28" s="153" t="s">
        <v>482</v>
      </c>
      <c r="D28" s="154" t="s">
        <v>211</v>
      </c>
      <c r="E28" s="154" t="s">
        <v>212</v>
      </c>
      <c r="F28" s="154">
        <v>20743</v>
      </c>
      <c r="G28" s="154" t="s">
        <v>159</v>
      </c>
      <c r="H28" s="154">
        <v>120</v>
      </c>
      <c r="I28" s="154">
        <v>6</v>
      </c>
      <c r="J28" s="194">
        <v>42121</v>
      </c>
      <c r="K28" s="154" t="s">
        <v>169</v>
      </c>
      <c r="L28" s="195">
        <v>1710000</v>
      </c>
      <c r="M28" s="195">
        <v>17507713</v>
      </c>
      <c r="N28" s="55">
        <v>4507534</v>
      </c>
      <c r="O28" s="195">
        <v>2500000</v>
      </c>
      <c r="P28" s="195">
        <v>1370848</v>
      </c>
      <c r="Q28" s="173">
        <v>27596095</v>
      </c>
      <c r="R28" s="154" t="s">
        <v>175</v>
      </c>
      <c r="S28" s="174">
        <v>27596095</v>
      </c>
      <c r="T28" s="195">
        <v>0</v>
      </c>
      <c r="U28" s="196">
        <v>9472044</v>
      </c>
      <c r="V28" s="55">
        <v>2500000</v>
      </c>
      <c r="W28" s="55">
        <v>0</v>
      </c>
      <c r="X28" s="196">
        <v>15624051</v>
      </c>
      <c r="Y28" s="174">
        <v>27596095</v>
      </c>
      <c r="Z28" s="55">
        <v>0</v>
      </c>
      <c r="AA28" s="196">
        <v>0</v>
      </c>
      <c r="AB28" s="196">
        <v>2500000</v>
      </c>
      <c r="AC28" s="173">
        <v>0</v>
      </c>
      <c r="AD28" s="173">
        <v>0</v>
      </c>
      <c r="AG28" s="205">
        <v>976499</v>
      </c>
      <c r="AH28" s="205">
        <v>9472044</v>
      </c>
      <c r="AI28" s="55">
        <v>9472044</v>
      </c>
      <c r="AJ28" s="196">
        <v>15624051</v>
      </c>
      <c r="AK28" s="174">
        <v>27596095</v>
      </c>
      <c r="AL28" s="305" t="s">
        <v>177</v>
      </c>
    </row>
    <row r="29" spans="1:38" x14ac:dyDescent="0.25">
      <c r="A29" s="303">
        <v>10323</v>
      </c>
      <c r="B29" s="153" t="s">
        <v>458</v>
      </c>
      <c r="C29" s="153" t="s">
        <v>434</v>
      </c>
      <c r="D29" s="154" t="s">
        <v>208</v>
      </c>
      <c r="E29" s="154" t="s">
        <v>146</v>
      </c>
      <c r="F29" s="154">
        <v>21811</v>
      </c>
      <c r="G29" s="154" t="s">
        <v>163</v>
      </c>
      <c r="H29" s="154">
        <v>44</v>
      </c>
      <c r="I29" s="154">
        <v>7</v>
      </c>
      <c r="J29" s="194">
        <v>42100</v>
      </c>
      <c r="K29" s="154" t="s">
        <v>169</v>
      </c>
      <c r="L29" s="195">
        <v>691000</v>
      </c>
      <c r="M29" s="195">
        <v>9465947</v>
      </c>
      <c r="N29" s="55">
        <v>2111527</v>
      </c>
      <c r="O29" s="195">
        <v>1671063</v>
      </c>
      <c r="P29" s="195">
        <v>244288</v>
      </c>
      <c r="Q29" s="173">
        <v>14183825</v>
      </c>
      <c r="R29" s="154" t="s">
        <v>174</v>
      </c>
      <c r="S29" s="174">
        <v>14183825</v>
      </c>
      <c r="T29" s="195">
        <v>0</v>
      </c>
      <c r="U29" s="196">
        <v>11979242</v>
      </c>
      <c r="V29" s="55">
        <v>1979000</v>
      </c>
      <c r="W29" s="55">
        <v>0</v>
      </c>
      <c r="X29" s="196">
        <v>225583</v>
      </c>
      <c r="Y29" s="174">
        <v>14183825</v>
      </c>
      <c r="Z29" s="55">
        <v>0</v>
      </c>
      <c r="AA29" s="196">
        <v>1979000</v>
      </c>
      <c r="AB29" s="173">
        <v>0</v>
      </c>
      <c r="AC29" s="173">
        <v>0</v>
      </c>
      <c r="AD29" s="173">
        <v>0</v>
      </c>
      <c r="AG29" s="205">
        <v>1198044</v>
      </c>
      <c r="AH29" s="205">
        <v>11979242</v>
      </c>
      <c r="AI29" s="55">
        <v>11979242</v>
      </c>
      <c r="AJ29" s="196">
        <v>225583</v>
      </c>
      <c r="AK29" s="174">
        <v>14183825</v>
      </c>
      <c r="AL29" s="305" t="s">
        <v>177</v>
      </c>
    </row>
    <row r="30" spans="1:38" x14ac:dyDescent="0.25">
      <c r="A30" s="303">
        <v>10438</v>
      </c>
      <c r="B30" s="153" t="s">
        <v>459</v>
      </c>
      <c r="C30" s="153" t="s">
        <v>481</v>
      </c>
      <c r="D30" s="154" t="s">
        <v>209</v>
      </c>
      <c r="E30" s="154" t="s">
        <v>210</v>
      </c>
      <c r="F30" s="154">
        <v>20877</v>
      </c>
      <c r="G30" s="154" t="s">
        <v>162</v>
      </c>
      <c r="H30" s="154">
        <v>199</v>
      </c>
      <c r="I30" s="154">
        <v>0</v>
      </c>
      <c r="J30" s="194">
        <v>42103</v>
      </c>
      <c r="K30" s="154" t="s">
        <v>169</v>
      </c>
      <c r="L30" s="195">
        <v>5120000</v>
      </c>
      <c r="M30" s="195">
        <v>31685689</v>
      </c>
      <c r="N30" s="55">
        <v>5619880</v>
      </c>
      <c r="O30" s="195">
        <v>2500000</v>
      </c>
      <c r="P30" s="195">
        <v>646148</v>
      </c>
      <c r="Q30" s="173">
        <v>45571717</v>
      </c>
      <c r="R30" s="154" t="s">
        <v>174</v>
      </c>
      <c r="S30" s="174">
        <v>45571717</v>
      </c>
      <c r="T30" s="195">
        <v>0</v>
      </c>
      <c r="U30" s="196">
        <v>12521070</v>
      </c>
      <c r="V30" s="55">
        <v>0</v>
      </c>
      <c r="W30" s="55">
        <v>0</v>
      </c>
      <c r="X30" s="196">
        <v>33050647</v>
      </c>
      <c r="Y30" s="174">
        <v>45571717</v>
      </c>
      <c r="Z30" s="55">
        <v>0</v>
      </c>
      <c r="AA30" s="196">
        <v>0</v>
      </c>
      <c r="AB30" s="173">
        <v>0</v>
      </c>
      <c r="AC30" s="173">
        <v>0</v>
      </c>
      <c r="AD30" s="173">
        <v>0</v>
      </c>
      <c r="AG30" s="205">
        <v>1192602</v>
      </c>
      <c r="AH30" s="205">
        <v>12521070</v>
      </c>
      <c r="AI30" s="55">
        <v>12521070</v>
      </c>
      <c r="AJ30" s="196">
        <v>33050647</v>
      </c>
      <c r="AK30" s="174">
        <v>45571717</v>
      </c>
      <c r="AL30" s="305" t="s">
        <v>177</v>
      </c>
    </row>
    <row r="31" spans="1:38" x14ac:dyDescent="0.25">
      <c r="A31" s="303">
        <v>10467</v>
      </c>
      <c r="B31" s="153" t="s">
        <v>467</v>
      </c>
      <c r="C31" s="153" t="s">
        <v>486</v>
      </c>
      <c r="D31" s="154" t="s">
        <v>221</v>
      </c>
      <c r="E31" s="154" t="s">
        <v>140</v>
      </c>
      <c r="F31" s="154">
        <v>20817</v>
      </c>
      <c r="G31" s="154" t="s">
        <v>162</v>
      </c>
      <c r="H31" s="154">
        <v>152</v>
      </c>
      <c r="I31" s="154">
        <v>0</v>
      </c>
      <c r="J31" s="194">
        <v>42173</v>
      </c>
      <c r="K31" s="154" t="s">
        <v>170</v>
      </c>
      <c r="L31" s="195">
        <v>34828000</v>
      </c>
      <c r="M31" s="195">
        <v>4127683</v>
      </c>
      <c r="N31" s="55">
        <v>2977621</v>
      </c>
      <c r="O31" s="195">
        <v>2500000</v>
      </c>
      <c r="P31" s="195">
        <v>1547000</v>
      </c>
      <c r="Q31" s="173">
        <v>45980304</v>
      </c>
      <c r="R31" s="154" t="s">
        <v>175</v>
      </c>
      <c r="S31" s="174">
        <v>45980304</v>
      </c>
      <c r="T31" s="195">
        <v>0</v>
      </c>
      <c r="U31" s="196">
        <v>11184598</v>
      </c>
      <c r="V31" s="55">
        <v>0</v>
      </c>
      <c r="W31" s="55">
        <v>0</v>
      </c>
      <c r="X31" s="196">
        <v>34795706</v>
      </c>
      <c r="Y31" s="174">
        <v>45980304</v>
      </c>
      <c r="Z31" s="55">
        <v>0</v>
      </c>
      <c r="AA31" s="196">
        <v>0</v>
      </c>
      <c r="AB31" s="173">
        <v>0</v>
      </c>
      <c r="AC31" s="173">
        <v>0</v>
      </c>
      <c r="AD31" s="173">
        <v>0</v>
      </c>
      <c r="AE31" s="196">
        <v>1242733</v>
      </c>
      <c r="AF31" s="196">
        <v>11184598</v>
      </c>
      <c r="AG31" s="173">
        <v>0</v>
      </c>
      <c r="AH31" s="173">
        <v>0</v>
      </c>
      <c r="AI31" s="55">
        <v>11184598</v>
      </c>
      <c r="AJ31" s="196">
        <v>34795706</v>
      </c>
      <c r="AK31" s="174">
        <v>45980304</v>
      </c>
      <c r="AL31" s="305" t="s">
        <v>177</v>
      </c>
    </row>
    <row r="32" spans="1:38" x14ac:dyDescent="0.25">
      <c r="A32" s="450" t="s">
        <v>1732</v>
      </c>
      <c r="B32" s="42"/>
      <c r="C32" s="42"/>
      <c r="D32" s="42"/>
      <c r="E32" s="42"/>
      <c r="F32" s="42"/>
      <c r="G32" s="42"/>
      <c r="H32" s="42">
        <f>SUBTOTAL(109,FY15_Table[Units])</f>
        <v>2965</v>
      </c>
      <c r="I32" s="42">
        <f>SUBTOTAL(109,FY15_Table[DisUnits])</f>
        <v>198</v>
      </c>
      <c r="J32" s="42"/>
      <c r="K32" s="42"/>
      <c r="L32" s="327">
        <f>SUBTOTAL(109,FY15_Table[AcquisitionCost])</f>
        <v>141717715</v>
      </c>
      <c r="M32" s="327">
        <f>SUBTOTAL(109,FY15_Table[ConstructionCost])</f>
        <v>302706773</v>
      </c>
      <c r="N32" s="327">
        <f>SUBTOTAL(109,FY15_Table[SoftCost])</f>
        <v>76729369</v>
      </c>
      <c r="O32" s="327">
        <f>SUBTOTAL(109,FY15_Table[DeveloperFees])</f>
        <v>49773542</v>
      </c>
      <c r="P32" s="327">
        <f>SUBTOTAL(109,FY15_Table[Reserves])</f>
        <v>23001140</v>
      </c>
      <c r="Q32" s="327">
        <f>SUBTOTAL(109,FY15_Table[Total Project Costs])</f>
        <v>593928539</v>
      </c>
      <c r="R32" s="327">
        <f>SUBTOTAL(109,FY15_Table[OccupancyType])</f>
        <v>0</v>
      </c>
      <c r="S32" s="327">
        <f>SUBTOTAL(109,FY15_Table[TOTAL])</f>
        <v>593928539</v>
      </c>
      <c r="T32" s="327">
        <f>SUBTOTAL(109,FY15_Table[Bond Funds])</f>
        <v>52452000</v>
      </c>
      <c r="U32" s="327">
        <f>SUBTOTAL(109,FY15_Table[[Tax Credits ]])</f>
        <v>240190020</v>
      </c>
      <c r="V32" s="327">
        <f>SUBTOTAL(109,FY15_Table[State Funds])</f>
        <v>34670619</v>
      </c>
      <c r="W32" s="327">
        <f>SUBTOTAL(109,FY15_Table[Federal Funds])</f>
        <v>8583430</v>
      </c>
      <c r="X32" s="327">
        <f>SUBTOTAL(109,FY15_Table[LeveragedFunds])</f>
        <v>257054884</v>
      </c>
      <c r="Y32" s="327">
        <f>SUBTOTAL(109,FY15_Table[TOTAL2])</f>
        <v>593928539</v>
      </c>
      <c r="Z32" s="327">
        <f>SUBTOTAL(109,FY15_Table[Fed HOME])</f>
        <v>8583430</v>
      </c>
      <c r="AA32" s="327">
        <f>SUBTOTAL(109,FY15_Table[Rental Hsg Loan Program (MRHP+RHP)])</f>
        <v>10898853</v>
      </c>
      <c r="AB32" s="327">
        <f>SUBTOTAL(109,FY15_Table[RHW])</f>
        <v>17726238</v>
      </c>
      <c r="AC32" s="327">
        <f>SUBTOTAL(109,FY15_Table[PRHP])</f>
        <v>3890000</v>
      </c>
      <c r="AD32" s="327">
        <f>SUBTOTAL(109,FY15_Table[THG/FAF])</f>
        <v>2155528</v>
      </c>
      <c r="AE32" s="327">
        <f>SUBTOTAL(109,FY15_Table[4% Tax Credit])</f>
        <v>7687916</v>
      </c>
      <c r="AF32" s="327">
        <f>SUBTOTAL(109,FY15_Table[4% Tax Credit RU])</f>
        <v>75714256</v>
      </c>
      <c r="AG32" s="327">
        <f>SUBTOTAL(109,FY15_Table[9% Tax Credit])</f>
        <v>16536444</v>
      </c>
      <c r="AH32" s="327">
        <f>SUBTOTAL(109,FY15_Table[9% Tax CreditRU])</f>
        <v>164475764</v>
      </c>
      <c r="AI32" s="42"/>
      <c r="AJ32" s="42"/>
      <c r="AK32" s="42"/>
      <c r="AL32" s="43">
        <f>SUBTOTAL(103,FY15_Table[Project Core (Yes/No)])</f>
        <v>30</v>
      </c>
    </row>
    <row r="33" spans="1:38" x14ac:dyDescent="0.25">
      <c r="A33" s="451" t="s">
        <v>1718</v>
      </c>
      <c r="B33" s="42"/>
      <c r="C33" s="42"/>
      <c r="D33" s="42"/>
      <c r="E33" s="42"/>
      <c r="F33" s="42"/>
      <c r="G33" s="42"/>
      <c r="H33" s="42"/>
      <c r="I33" s="42"/>
      <c r="J33" s="42"/>
      <c r="K33" s="42"/>
      <c r="L33" s="42"/>
      <c r="M33" s="42"/>
      <c r="N33" s="42"/>
      <c r="O33" s="42"/>
      <c r="P33" s="42"/>
      <c r="Q33" s="42"/>
      <c r="R33" s="42"/>
      <c r="S33" s="42"/>
      <c r="T33" s="42"/>
      <c r="U33" s="42"/>
      <c r="V33" s="42"/>
      <c r="W33" s="42"/>
      <c r="X33" s="42"/>
      <c r="Y33" s="42"/>
      <c r="Z33" s="42"/>
      <c r="AA33" s="42"/>
      <c r="AB33" s="42"/>
      <c r="AC33" s="42"/>
      <c r="AD33" s="42"/>
      <c r="AE33" s="42"/>
      <c r="AF33" s="42"/>
      <c r="AG33" s="42"/>
      <c r="AH33" s="42"/>
      <c r="AI33" s="42"/>
      <c r="AJ33" s="42"/>
      <c r="AK33" s="42"/>
      <c r="AL33" s="43"/>
    </row>
    <row r="34" spans="1:38" x14ac:dyDescent="0.25">
      <c r="AK34" s="31"/>
    </row>
    <row r="35" spans="1:38" x14ac:dyDescent="0.25">
      <c r="AK35" s="31"/>
    </row>
    <row r="36" spans="1:38" x14ac:dyDescent="0.25">
      <c r="AK36" s="31"/>
    </row>
    <row r="37" spans="1:38" x14ac:dyDescent="0.25">
      <c r="AK37" s="31"/>
    </row>
    <row r="38" spans="1:38" x14ac:dyDescent="0.25">
      <c r="AK38" s="31"/>
    </row>
    <row r="39" spans="1:38" x14ac:dyDescent="0.25">
      <c r="AK39" s="31"/>
    </row>
    <row r="40" spans="1:38" x14ac:dyDescent="0.25">
      <c r="AK40" s="31"/>
    </row>
    <row r="41" spans="1:38" x14ac:dyDescent="0.25">
      <c r="AK41" s="31"/>
    </row>
    <row r="42" spans="1:38" x14ac:dyDescent="0.25">
      <c r="AK42" s="31"/>
    </row>
    <row r="43" spans="1:38" x14ac:dyDescent="0.25">
      <c r="AK43" s="31"/>
    </row>
    <row r="44" spans="1:38" x14ac:dyDescent="0.25">
      <c r="AK44" s="31"/>
    </row>
    <row r="45" spans="1:38" x14ac:dyDescent="0.25">
      <c r="AK45" s="31"/>
    </row>
    <row r="46" spans="1:38" x14ac:dyDescent="0.25">
      <c r="AK46" s="31"/>
    </row>
    <row r="47" spans="1:38" x14ac:dyDescent="0.25">
      <c r="AK47" s="31"/>
    </row>
    <row r="48" spans="1:38" x14ac:dyDescent="0.25">
      <c r="AK48" s="31"/>
    </row>
    <row r="49" s="31" customFormat="1" x14ac:dyDescent="0.25"/>
    <row r="50" s="31" customFormat="1" x14ac:dyDescent="0.25"/>
    <row r="51" s="31" customFormat="1" x14ac:dyDescent="0.25"/>
    <row r="52" s="31" customFormat="1" x14ac:dyDescent="0.25"/>
    <row r="53" s="31" customFormat="1" x14ac:dyDescent="0.25"/>
    <row r="54" s="31" customFormat="1" x14ac:dyDescent="0.25"/>
    <row r="55" s="31" customFormat="1" x14ac:dyDescent="0.25"/>
    <row r="56" s="31" customFormat="1" x14ac:dyDescent="0.25"/>
    <row r="57" s="31" customFormat="1" x14ac:dyDescent="0.25"/>
    <row r="58" s="31" customFormat="1" x14ac:dyDescent="0.25"/>
    <row r="59" s="31" customFormat="1" x14ac:dyDescent="0.25"/>
    <row r="60" s="31" customFormat="1" x14ac:dyDescent="0.25"/>
    <row r="61" s="31" customFormat="1" x14ac:dyDescent="0.25"/>
    <row r="62" s="31" customFormat="1" x14ac:dyDescent="0.25"/>
    <row r="63" s="31" customFormat="1" x14ac:dyDescent="0.25"/>
    <row r="64" s="31" customFormat="1" x14ac:dyDescent="0.25"/>
    <row r="65" s="31" customFormat="1" x14ac:dyDescent="0.25"/>
    <row r="66" s="31" customFormat="1" x14ac:dyDescent="0.25"/>
    <row r="67" s="31" customFormat="1" x14ac:dyDescent="0.25"/>
    <row r="68" s="31" customFormat="1" x14ac:dyDescent="0.25"/>
    <row r="69" s="31" customFormat="1" x14ac:dyDescent="0.25"/>
    <row r="70" s="31" customFormat="1" x14ac:dyDescent="0.25"/>
    <row r="71" s="31" customFormat="1" x14ac:dyDescent="0.25"/>
    <row r="72" s="31" customFormat="1" x14ac:dyDescent="0.25"/>
    <row r="73" s="31" customFormat="1" x14ac:dyDescent="0.25"/>
    <row r="74" s="31" customFormat="1" x14ac:dyDescent="0.25"/>
    <row r="75" s="31" customFormat="1" x14ac:dyDescent="0.25"/>
    <row r="76" s="31" customFormat="1" x14ac:dyDescent="0.25"/>
    <row r="77" s="31" customFormat="1" x14ac:dyDescent="0.25"/>
    <row r="78" s="31" customFormat="1" x14ac:dyDescent="0.25"/>
    <row r="79" s="31" customFormat="1" x14ac:dyDescent="0.25"/>
    <row r="80" s="31" customFormat="1" x14ac:dyDescent="0.25"/>
    <row r="81" s="31" customFormat="1" x14ac:dyDescent="0.25"/>
    <row r="82" s="31" customFormat="1" x14ac:dyDescent="0.25"/>
    <row r="83" s="31" customFormat="1" x14ac:dyDescent="0.25"/>
    <row r="84" s="31" customFormat="1" x14ac:dyDescent="0.25"/>
    <row r="85" s="31" customFormat="1" x14ac:dyDescent="0.25"/>
    <row r="86" s="31" customFormat="1" x14ac:dyDescent="0.25"/>
    <row r="87" s="31" customFormat="1" x14ac:dyDescent="0.25"/>
    <row r="88" s="31" customFormat="1" x14ac:dyDescent="0.25"/>
    <row r="89" s="31" customFormat="1" x14ac:dyDescent="0.25"/>
    <row r="90" s="31" customFormat="1" x14ac:dyDescent="0.25"/>
    <row r="91" s="31" customFormat="1" x14ac:dyDescent="0.25"/>
    <row r="92" s="31" customFormat="1" x14ac:dyDescent="0.25"/>
    <row r="93" s="31" customFormat="1" x14ac:dyDescent="0.25"/>
    <row r="94" s="31" customFormat="1" x14ac:dyDescent="0.25"/>
    <row r="95" s="31" customFormat="1" x14ac:dyDescent="0.25"/>
    <row r="96" s="31" customFormat="1" x14ac:dyDescent="0.25"/>
    <row r="97" s="31" customFormat="1" x14ac:dyDescent="0.25"/>
    <row r="98" s="31" customFormat="1" x14ac:dyDescent="0.25"/>
    <row r="99" s="31" customFormat="1" x14ac:dyDescent="0.25"/>
    <row r="100" s="31" customFormat="1" x14ac:dyDescent="0.25"/>
    <row r="101" s="31" customFormat="1" x14ac:dyDescent="0.25"/>
    <row r="102" s="31" customFormat="1" x14ac:dyDescent="0.25"/>
    <row r="103" s="31" customFormat="1" x14ac:dyDescent="0.25"/>
    <row r="104" s="31" customFormat="1" x14ac:dyDescent="0.25"/>
    <row r="105" s="31" customFormat="1" x14ac:dyDescent="0.25"/>
    <row r="106" s="31" customFormat="1" x14ac:dyDescent="0.25"/>
    <row r="107" s="31" customFormat="1" x14ac:dyDescent="0.25"/>
    <row r="108" s="31" customFormat="1" x14ac:dyDescent="0.25"/>
    <row r="109" s="31" customFormat="1" x14ac:dyDescent="0.25"/>
    <row r="110" s="31" customFormat="1" x14ac:dyDescent="0.25"/>
    <row r="111" s="31" customFormat="1" x14ac:dyDescent="0.25"/>
    <row r="112" s="31" customFormat="1" x14ac:dyDescent="0.25"/>
    <row r="113" s="31" customFormat="1" x14ac:dyDescent="0.25"/>
    <row r="114" s="31" customFormat="1" x14ac:dyDescent="0.25"/>
    <row r="115" s="31" customFormat="1" x14ac:dyDescent="0.25"/>
    <row r="116" s="31" customFormat="1" x14ac:dyDescent="0.25"/>
    <row r="117" s="31" customFormat="1" x14ac:dyDescent="0.25"/>
    <row r="118" s="31" customFormat="1" x14ac:dyDescent="0.25"/>
    <row r="119" s="31" customFormat="1" x14ac:dyDescent="0.25"/>
    <row r="120" s="31" customFormat="1" x14ac:dyDescent="0.25"/>
    <row r="121" s="31" customFormat="1" x14ac:dyDescent="0.25"/>
    <row r="122" s="31" customFormat="1" x14ac:dyDescent="0.25"/>
    <row r="123" s="31" customFormat="1" x14ac:dyDescent="0.25"/>
    <row r="124" s="31" customFormat="1" x14ac:dyDescent="0.25"/>
    <row r="125" s="31" customFormat="1" x14ac:dyDescent="0.25"/>
    <row r="126" s="31" customFormat="1" x14ac:dyDescent="0.25"/>
    <row r="127" s="31" customFormat="1" x14ac:dyDescent="0.25"/>
    <row r="128" s="31" customFormat="1" x14ac:dyDescent="0.25"/>
    <row r="129" s="31" customFormat="1" x14ac:dyDescent="0.25"/>
    <row r="130" s="31" customFormat="1" x14ac:dyDescent="0.25"/>
    <row r="131" s="31" customFormat="1" x14ac:dyDescent="0.25"/>
    <row r="132" s="31" customFormat="1" x14ac:dyDescent="0.25"/>
    <row r="133" s="31" customFormat="1" x14ac:dyDescent="0.25"/>
    <row r="134" s="31" customFormat="1" x14ac:dyDescent="0.25"/>
    <row r="135" s="31" customFormat="1" x14ac:dyDescent="0.25"/>
    <row r="136" s="31" customFormat="1" x14ac:dyDescent="0.25"/>
    <row r="137" s="31" customFormat="1" x14ac:dyDescent="0.25"/>
    <row r="138" s="31" customFormat="1" x14ac:dyDescent="0.25"/>
    <row r="139" s="31" customFormat="1" x14ac:dyDescent="0.25"/>
    <row r="140" s="31" customFormat="1" x14ac:dyDescent="0.25"/>
    <row r="141" s="31" customFormat="1" x14ac:dyDescent="0.25"/>
    <row r="142" s="31" customFormat="1" x14ac:dyDescent="0.25"/>
    <row r="143" s="31" customFormat="1" x14ac:dyDescent="0.25"/>
    <row r="144" s="31" customFormat="1" x14ac:dyDescent="0.25"/>
    <row r="145" s="31" customFormat="1" x14ac:dyDescent="0.25"/>
    <row r="146" s="31" customFormat="1" x14ac:dyDescent="0.25"/>
    <row r="147" s="31" customFormat="1" x14ac:dyDescent="0.25"/>
    <row r="148" s="31" customFormat="1" x14ac:dyDescent="0.25"/>
    <row r="149" s="31" customFormat="1" x14ac:dyDescent="0.25"/>
    <row r="150" s="31" customFormat="1" x14ac:dyDescent="0.25"/>
    <row r="151" s="31" customFormat="1" x14ac:dyDescent="0.25"/>
    <row r="152" s="31" customFormat="1" x14ac:dyDescent="0.25"/>
    <row r="153" s="31" customFormat="1" x14ac:dyDescent="0.25"/>
    <row r="154" s="31" customFormat="1" x14ac:dyDescent="0.25"/>
    <row r="155" s="31" customFormat="1" x14ac:dyDescent="0.25"/>
    <row r="156" s="31" customFormat="1" x14ac:dyDescent="0.25"/>
    <row r="157" s="31" customFormat="1" x14ac:dyDescent="0.25"/>
    <row r="158" s="31" customFormat="1" x14ac:dyDescent="0.25"/>
    <row r="159" s="31" customFormat="1" x14ac:dyDescent="0.25"/>
    <row r="160" s="31" customFormat="1" x14ac:dyDescent="0.25"/>
    <row r="161" s="31" customFormat="1" x14ac:dyDescent="0.25"/>
    <row r="162" s="31" customFormat="1" x14ac:dyDescent="0.25"/>
    <row r="163" s="31" customFormat="1" x14ac:dyDescent="0.25"/>
    <row r="164" s="31" customFormat="1" x14ac:dyDescent="0.25"/>
    <row r="165" s="31" customFormat="1" x14ac:dyDescent="0.25"/>
    <row r="166" s="31" customFormat="1" x14ac:dyDescent="0.25"/>
    <row r="167" s="31" customFormat="1" x14ac:dyDescent="0.25"/>
    <row r="168" s="31" customFormat="1" x14ac:dyDescent="0.25"/>
    <row r="169" s="31" customFormat="1" x14ac:dyDescent="0.25"/>
    <row r="170" s="31" customFormat="1" x14ac:dyDescent="0.25"/>
    <row r="171" s="31" customFormat="1" x14ac:dyDescent="0.25"/>
    <row r="172" s="31" customFormat="1" x14ac:dyDescent="0.25"/>
    <row r="173" s="31" customFormat="1" x14ac:dyDescent="0.25"/>
    <row r="174" s="31" customFormat="1" x14ac:dyDescent="0.25"/>
    <row r="175" s="31" customFormat="1" x14ac:dyDescent="0.25"/>
    <row r="176" s="31" customFormat="1" x14ac:dyDescent="0.25"/>
    <row r="177" s="31" customFormat="1" x14ac:dyDescent="0.25"/>
    <row r="178" s="31" customFormat="1" x14ac:dyDescent="0.25"/>
    <row r="179" s="31" customFormat="1" x14ac:dyDescent="0.25"/>
    <row r="180" s="31" customFormat="1" x14ac:dyDescent="0.25"/>
    <row r="181" s="31" customFormat="1" x14ac:dyDescent="0.25"/>
    <row r="182" s="31" customFormat="1" x14ac:dyDescent="0.25"/>
    <row r="183" s="31" customFormat="1" x14ac:dyDescent="0.25"/>
    <row r="184" s="31" customFormat="1" x14ac:dyDescent="0.25"/>
    <row r="185" s="31" customFormat="1" x14ac:dyDescent="0.25"/>
    <row r="186" s="31" customFormat="1" x14ac:dyDescent="0.25"/>
    <row r="187" s="31" customFormat="1" x14ac:dyDescent="0.25"/>
    <row r="188" s="31" customFormat="1" x14ac:dyDescent="0.25"/>
    <row r="189" s="31" customFormat="1" x14ac:dyDescent="0.25"/>
    <row r="190" s="31" customFormat="1" x14ac:dyDescent="0.25"/>
    <row r="191" s="31" customFormat="1" x14ac:dyDescent="0.25"/>
    <row r="192" s="31" customFormat="1" x14ac:dyDescent="0.25"/>
    <row r="193" s="31" customFormat="1" x14ac:dyDescent="0.25"/>
    <row r="194" s="31" customFormat="1" x14ac:dyDescent="0.25"/>
    <row r="195" s="31" customFormat="1" x14ac:dyDescent="0.25"/>
    <row r="196" s="31" customFormat="1" x14ac:dyDescent="0.25"/>
    <row r="197" s="31" customFormat="1" x14ac:dyDescent="0.25"/>
    <row r="198" s="31" customFormat="1" x14ac:dyDescent="0.25"/>
    <row r="199" s="31" customFormat="1" x14ac:dyDescent="0.25"/>
    <row r="200" s="31" customFormat="1" x14ac:dyDescent="0.25"/>
    <row r="201" s="31" customFormat="1" x14ac:dyDescent="0.25"/>
    <row r="202" s="31" customFormat="1" x14ac:dyDescent="0.25"/>
    <row r="203" s="31" customFormat="1" x14ac:dyDescent="0.25"/>
    <row r="204" s="31" customFormat="1" x14ac:dyDescent="0.25"/>
    <row r="205" s="31" customFormat="1" x14ac:dyDescent="0.25"/>
    <row r="206" s="31" customFormat="1" x14ac:dyDescent="0.25"/>
    <row r="207" s="31" customFormat="1" x14ac:dyDescent="0.25"/>
    <row r="208" s="31" customFormat="1" x14ac:dyDescent="0.25"/>
    <row r="209" s="31" customFormat="1" x14ac:dyDescent="0.25"/>
    <row r="210" s="31" customFormat="1" x14ac:dyDescent="0.25"/>
    <row r="211" s="31" customFormat="1" x14ac:dyDescent="0.25"/>
    <row r="212" s="31" customFormat="1" x14ac:dyDescent="0.25"/>
    <row r="213" s="31" customFormat="1" x14ac:dyDescent="0.25"/>
    <row r="214" s="31" customFormat="1" x14ac:dyDescent="0.25"/>
    <row r="215" s="31" customFormat="1" x14ac:dyDescent="0.25"/>
    <row r="216" s="31" customFormat="1" x14ac:dyDescent="0.25"/>
    <row r="217" s="31" customFormat="1" x14ac:dyDescent="0.25"/>
    <row r="218" s="31" customFormat="1" x14ac:dyDescent="0.25"/>
    <row r="219" s="31" customFormat="1" x14ac:dyDescent="0.25"/>
    <row r="220" s="31" customFormat="1" x14ac:dyDescent="0.25"/>
    <row r="221" s="31" customFormat="1" x14ac:dyDescent="0.25"/>
    <row r="222" s="31" customFormat="1" x14ac:dyDescent="0.25"/>
    <row r="223" s="31" customFormat="1" x14ac:dyDescent="0.25"/>
    <row r="224" s="31" customFormat="1" x14ac:dyDescent="0.25"/>
    <row r="225" s="31" customFormat="1" x14ac:dyDescent="0.25"/>
    <row r="226" s="31" customFormat="1" x14ac:dyDescent="0.25"/>
    <row r="227" s="31" customFormat="1" x14ac:dyDescent="0.25"/>
    <row r="228" s="31" customFormat="1" x14ac:dyDescent="0.25"/>
    <row r="229" s="31" customFormat="1" x14ac:dyDescent="0.25"/>
    <row r="230" s="31" customFormat="1" x14ac:dyDescent="0.25"/>
    <row r="231" s="31" customFormat="1" x14ac:dyDescent="0.25"/>
    <row r="232" s="31" customFormat="1" x14ac:dyDescent="0.25"/>
    <row r="233" s="31" customFormat="1" x14ac:dyDescent="0.25"/>
    <row r="234" s="31" customFormat="1" x14ac:dyDescent="0.25"/>
    <row r="235" s="31" customFormat="1" x14ac:dyDescent="0.25"/>
    <row r="236" s="31" customFormat="1" x14ac:dyDescent="0.25"/>
    <row r="237" s="31" customFormat="1" x14ac:dyDescent="0.25"/>
    <row r="238" s="31" customFormat="1" x14ac:dyDescent="0.25"/>
    <row r="239" s="31" customFormat="1" x14ac:dyDescent="0.25"/>
    <row r="240" s="31" customFormat="1" x14ac:dyDescent="0.25"/>
    <row r="241" s="31" customFormat="1" x14ac:dyDescent="0.25"/>
    <row r="242" s="31" customFormat="1" x14ac:dyDescent="0.25"/>
    <row r="243" s="31" customFormat="1" x14ac:dyDescent="0.25"/>
    <row r="244" s="31" customFormat="1" x14ac:dyDescent="0.25"/>
    <row r="245" s="31" customFormat="1" x14ac:dyDescent="0.25"/>
    <row r="246" s="31" customFormat="1" x14ac:dyDescent="0.25"/>
    <row r="247" s="31" customFormat="1" x14ac:dyDescent="0.25"/>
    <row r="248" s="31" customFormat="1" x14ac:dyDescent="0.25"/>
    <row r="249" s="31" customFormat="1" x14ac:dyDescent="0.25"/>
    <row r="250" s="31" customFormat="1" x14ac:dyDescent="0.25"/>
    <row r="251" s="31" customFormat="1" x14ac:dyDescent="0.25"/>
    <row r="252" s="31" customFormat="1" x14ac:dyDescent="0.25"/>
    <row r="253" s="31" customFormat="1" x14ac:dyDescent="0.25"/>
    <row r="254" s="31" customFormat="1" x14ac:dyDescent="0.25"/>
    <row r="255" s="31" customFormat="1" x14ac:dyDescent="0.25"/>
    <row r="256" s="31" customFormat="1" x14ac:dyDescent="0.25"/>
    <row r="257" s="31" customFormat="1" x14ac:dyDescent="0.25"/>
    <row r="258" s="31" customFormat="1" x14ac:dyDescent="0.25"/>
    <row r="259" s="31" customFormat="1" x14ac:dyDescent="0.25"/>
    <row r="260" s="31" customFormat="1" x14ac:dyDescent="0.25"/>
    <row r="261" s="31" customFormat="1" x14ac:dyDescent="0.25"/>
    <row r="262" s="31" customFormat="1" x14ac:dyDescent="0.25"/>
    <row r="263" s="31" customFormat="1" x14ac:dyDescent="0.25"/>
    <row r="264" s="31" customFormat="1" x14ac:dyDescent="0.25"/>
    <row r="265" s="31" customFormat="1" x14ac:dyDescent="0.25"/>
    <row r="266" s="31" customFormat="1" x14ac:dyDescent="0.25"/>
    <row r="267" s="31" customFormat="1" x14ac:dyDescent="0.25"/>
    <row r="268" s="31" customFormat="1" x14ac:dyDescent="0.25"/>
    <row r="269" s="31" customFormat="1" x14ac:dyDescent="0.25"/>
    <row r="270" s="31" customFormat="1" x14ac:dyDescent="0.25"/>
    <row r="271" s="31" customFormat="1" x14ac:dyDescent="0.25"/>
    <row r="272" s="31" customFormat="1" x14ac:dyDescent="0.25"/>
    <row r="273" s="31" customFormat="1" x14ac:dyDescent="0.25"/>
    <row r="274" s="31" customFormat="1" x14ac:dyDescent="0.25"/>
    <row r="275" s="31" customFormat="1" x14ac:dyDescent="0.25"/>
    <row r="276" s="31" customFormat="1" x14ac:dyDescent="0.25"/>
    <row r="277" s="31" customFormat="1" x14ac:dyDescent="0.25"/>
    <row r="278" s="31" customFormat="1" x14ac:dyDescent="0.25"/>
    <row r="279" s="31" customFormat="1" x14ac:dyDescent="0.25"/>
    <row r="280" s="31" customFormat="1" x14ac:dyDescent="0.25"/>
    <row r="281" s="31" customFormat="1" x14ac:dyDescent="0.25"/>
    <row r="282" s="31" customFormat="1" x14ac:dyDescent="0.25"/>
    <row r="283" s="31" customFormat="1" x14ac:dyDescent="0.25"/>
    <row r="284" s="31" customFormat="1" x14ac:dyDescent="0.25"/>
    <row r="285" s="31" customFormat="1" x14ac:dyDescent="0.25"/>
    <row r="286" s="31" customFormat="1" x14ac:dyDescent="0.25"/>
    <row r="287" s="31" customFormat="1" x14ac:dyDescent="0.25"/>
    <row r="288" s="31" customFormat="1" x14ac:dyDescent="0.25"/>
    <row r="289" s="31" customFormat="1" x14ac:dyDescent="0.25"/>
    <row r="290" s="31" customFormat="1" x14ac:dyDescent="0.25"/>
    <row r="291" s="31" customFormat="1" x14ac:dyDescent="0.25"/>
    <row r="292" s="31" customFormat="1" x14ac:dyDescent="0.25"/>
    <row r="293" s="31" customFormat="1" x14ac:dyDescent="0.25"/>
    <row r="294" s="31" customFormat="1" x14ac:dyDescent="0.25"/>
    <row r="295" s="31" customFormat="1" x14ac:dyDescent="0.25"/>
    <row r="296" s="31" customFormat="1" x14ac:dyDescent="0.25"/>
    <row r="297" s="31" customFormat="1" x14ac:dyDescent="0.25"/>
    <row r="298" s="31" customFormat="1" x14ac:dyDescent="0.25"/>
    <row r="299" s="31" customFormat="1" x14ac:dyDescent="0.25"/>
    <row r="300" s="31" customFormat="1" x14ac:dyDescent="0.25"/>
    <row r="301" s="31" customFormat="1" x14ac:dyDescent="0.25"/>
    <row r="302" s="31" customFormat="1" x14ac:dyDescent="0.25"/>
    <row r="303" s="31" customFormat="1" x14ac:dyDescent="0.25"/>
    <row r="304" s="31" customFormat="1" x14ac:dyDescent="0.25"/>
    <row r="305" s="31" customFormat="1" x14ac:dyDescent="0.25"/>
    <row r="306" s="31" customFormat="1" x14ac:dyDescent="0.25"/>
    <row r="307" s="31" customFormat="1" x14ac:dyDescent="0.25"/>
    <row r="308" s="31" customFormat="1" x14ac:dyDescent="0.25"/>
    <row r="309" s="31" customFormat="1" x14ac:dyDescent="0.25"/>
    <row r="310" s="31" customFormat="1" x14ac:dyDescent="0.25"/>
    <row r="311" s="31" customFormat="1" x14ac:dyDescent="0.25"/>
    <row r="312" s="31" customFormat="1" x14ac:dyDescent="0.25"/>
    <row r="313" s="31" customFormat="1" x14ac:dyDescent="0.25"/>
    <row r="314" s="31" customFormat="1" x14ac:dyDescent="0.25"/>
    <row r="315" s="31" customFormat="1" x14ac:dyDescent="0.25"/>
    <row r="316" s="31" customFormat="1" x14ac:dyDescent="0.25"/>
    <row r="317" s="31" customFormat="1" x14ac:dyDescent="0.25"/>
    <row r="318" s="31" customFormat="1" x14ac:dyDescent="0.25"/>
    <row r="319" s="31" customFormat="1" x14ac:dyDescent="0.25"/>
    <row r="320" s="31" customFormat="1" x14ac:dyDescent="0.25"/>
    <row r="321" s="31" customFormat="1" x14ac:dyDescent="0.25"/>
    <row r="322" s="31" customFormat="1" x14ac:dyDescent="0.25"/>
    <row r="323" s="31" customFormat="1" x14ac:dyDescent="0.25"/>
    <row r="324" s="31" customFormat="1" x14ac:dyDescent="0.25"/>
    <row r="325" s="31" customFormat="1" x14ac:dyDescent="0.25"/>
    <row r="326" s="31" customFormat="1" x14ac:dyDescent="0.25"/>
    <row r="327" s="31" customFormat="1" x14ac:dyDescent="0.25"/>
    <row r="328" s="31" customFormat="1" x14ac:dyDescent="0.25"/>
    <row r="329" s="31" customFormat="1" x14ac:dyDescent="0.25"/>
    <row r="330" s="31" customFormat="1" x14ac:dyDescent="0.25"/>
    <row r="331" s="31" customFormat="1" x14ac:dyDescent="0.25"/>
    <row r="332" s="31" customFormat="1" x14ac:dyDescent="0.25"/>
    <row r="333" s="31" customFormat="1" x14ac:dyDescent="0.25"/>
    <row r="334" s="31" customFormat="1" x14ac:dyDescent="0.25"/>
    <row r="335" s="31" customFormat="1" x14ac:dyDescent="0.25"/>
    <row r="336" s="31" customFormat="1" x14ac:dyDescent="0.25"/>
    <row r="337" s="31" customFormat="1" x14ac:dyDescent="0.25"/>
    <row r="338" s="31" customFormat="1" x14ac:dyDescent="0.25"/>
    <row r="339" s="31" customFormat="1" x14ac:dyDescent="0.25"/>
    <row r="340" s="31" customFormat="1" x14ac:dyDescent="0.25"/>
    <row r="341" s="31" customFormat="1" x14ac:dyDescent="0.25"/>
    <row r="342" s="31" customFormat="1" x14ac:dyDescent="0.25"/>
    <row r="343" s="31" customFormat="1" x14ac:dyDescent="0.25"/>
    <row r="344" s="31" customFormat="1" x14ac:dyDescent="0.25"/>
    <row r="345" s="31" customFormat="1" x14ac:dyDescent="0.25"/>
    <row r="346" s="31" customFormat="1" x14ac:dyDescent="0.25"/>
    <row r="347" s="31" customFormat="1" x14ac:dyDescent="0.25"/>
    <row r="348" s="31" customFormat="1" x14ac:dyDescent="0.25"/>
    <row r="349" s="31" customFormat="1" x14ac:dyDescent="0.25"/>
    <row r="350" s="31" customFormat="1" x14ac:dyDescent="0.25"/>
    <row r="351" s="31" customFormat="1" x14ac:dyDescent="0.25"/>
    <row r="352" s="31" customFormat="1" x14ac:dyDescent="0.25"/>
    <row r="353" s="31" customFormat="1" x14ac:dyDescent="0.25"/>
    <row r="354" s="31" customFormat="1" x14ac:dyDescent="0.25"/>
    <row r="355" s="31" customFormat="1" x14ac:dyDescent="0.25"/>
    <row r="356" s="31" customFormat="1" x14ac:dyDescent="0.25"/>
    <row r="357" s="31" customFormat="1" x14ac:dyDescent="0.25"/>
    <row r="358" s="31" customFormat="1" x14ac:dyDescent="0.25"/>
    <row r="359" s="31" customFormat="1" x14ac:dyDescent="0.25"/>
    <row r="360" s="31" customFormat="1" x14ac:dyDescent="0.25"/>
    <row r="361" s="31" customFormat="1" x14ac:dyDescent="0.25"/>
    <row r="362" s="31" customFormat="1" x14ac:dyDescent="0.25"/>
    <row r="363" s="31" customFormat="1" x14ac:dyDescent="0.25"/>
    <row r="364" s="31" customFormat="1" x14ac:dyDescent="0.25"/>
    <row r="365" s="31" customFormat="1" x14ac:dyDescent="0.25"/>
    <row r="366" s="31" customFormat="1" x14ac:dyDescent="0.25"/>
  </sheetData>
  <pageMargins left="0.7" right="0.7" top="0.75" bottom="0.75" header="0.3" footer="0.3"/>
  <pageSetup orientation="portrait" r:id="rId1"/>
  <legacyDrawing r:id="rId2"/>
  <tableParts count="1">
    <tablePart r:id="rId3"/>
  </tableParts>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FD28D85-4BD0-49E0-A271-D21C6684EEF6}">
  <sheetPr codeName="Sheet13"/>
  <dimension ref="A1:AL29"/>
  <sheetViews>
    <sheetView workbookViewId="0">
      <pane xSplit="1" topLeftCell="B1" activePane="topRight" state="frozen"/>
      <selection activeCell="U19" sqref="U19"/>
      <selection pane="topRight" activeCell="B1" sqref="B1"/>
    </sheetView>
  </sheetViews>
  <sheetFormatPr defaultColWidth="9.28515625" defaultRowHeight="15" x14ac:dyDescent="0.25"/>
  <cols>
    <col min="1" max="1" width="10.85546875" style="31" customWidth="1"/>
    <col min="2" max="2" width="43.42578125" style="31" customWidth="1"/>
    <col min="3" max="3" width="37.42578125" style="31" customWidth="1"/>
    <col min="4" max="4" width="56.7109375" style="31" customWidth="1"/>
    <col min="5" max="5" width="14.28515625" style="31" customWidth="1"/>
    <col min="6" max="6" width="11.85546875" style="31" customWidth="1"/>
    <col min="7" max="7" width="15.42578125" style="31" customWidth="1"/>
    <col min="8" max="8" width="7.28515625" style="31" customWidth="1"/>
    <col min="9" max="9" width="9.7109375" style="31" customWidth="1"/>
    <col min="10" max="10" width="13.28515625" style="31" customWidth="1"/>
    <col min="11" max="11" width="17" style="31" bestFit="1" customWidth="1"/>
    <col min="12" max="12" width="15.85546875" style="31" customWidth="1"/>
    <col min="13" max="13" width="17.28515625" style="31" customWidth="1"/>
    <col min="14" max="14" width="15.85546875" style="31" customWidth="1"/>
    <col min="15" max="15" width="15.140625" style="31" customWidth="1"/>
    <col min="16" max="16" width="11.28515625" style="31" bestFit="1" customWidth="1"/>
    <col min="17" max="17" width="17.5703125" style="31" bestFit="1" customWidth="1"/>
    <col min="18" max="18" width="16.28515625" style="31" customWidth="1"/>
    <col min="19" max="19" width="15.7109375" style="31" customWidth="1"/>
    <col min="20" max="20" width="14.28515625" style="31" customWidth="1"/>
    <col min="21" max="21" width="13" style="31" customWidth="1"/>
    <col min="22" max="22" width="12.7109375" style="31" customWidth="1"/>
    <col min="23" max="23" width="14.42578125" style="31" customWidth="1"/>
    <col min="24" max="24" width="16.5703125" style="31" customWidth="1"/>
    <col min="25" max="25" width="18.7109375" style="31" customWidth="1"/>
    <col min="26" max="26" width="11.7109375" style="31" customWidth="1"/>
    <col min="27" max="27" width="35.28515625" style="31" customWidth="1"/>
    <col min="28" max="28" width="13.7109375" style="31" customWidth="1"/>
    <col min="29" max="29" width="14.42578125" style="31" customWidth="1"/>
    <col min="30" max="30" width="10.28515625" style="31" bestFit="1" customWidth="1"/>
    <col min="31" max="31" width="14.140625" style="31" customWidth="1"/>
    <col min="32" max="32" width="17" style="31" customWidth="1"/>
    <col min="33" max="33" width="14.140625" style="31" customWidth="1"/>
    <col min="34" max="34" width="16.5703125" style="31" customWidth="1"/>
    <col min="35" max="35" width="18.28515625" style="31" customWidth="1"/>
    <col min="36" max="36" width="17.7109375" style="31" customWidth="1"/>
    <col min="37" max="37" width="12.28515625" style="31" bestFit="1" customWidth="1"/>
    <col min="38" max="38" width="21.140625" style="31" customWidth="1"/>
    <col min="39" max="16384" width="9.28515625" style="31"/>
  </cols>
  <sheetData>
    <row r="1" spans="1:38" s="453" customFormat="1" ht="51" customHeight="1" x14ac:dyDescent="0.2">
      <c r="A1" s="311" t="s">
        <v>488</v>
      </c>
      <c r="B1" s="312" t="s">
        <v>361</v>
      </c>
      <c r="C1" s="312" t="s">
        <v>362</v>
      </c>
      <c r="D1" s="312" t="s">
        <v>19</v>
      </c>
      <c r="E1" s="312" t="s">
        <v>21</v>
      </c>
      <c r="F1" s="312" t="s">
        <v>22</v>
      </c>
      <c r="G1" s="312" t="s">
        <v>23</v>
      </c>
      <c r="H1" s="312" t="s">
        <v>24</v>
      </c>
      <c r="I1" s="312" t="s">
        <v>28</v>
      </c>
      <c r="J1" s="312" t="s">
        <v>31</v>
      </c>
      <c r="K1" s="312" t="s">
        <v>33</v>
      </c>
      <c r="L1" s="312" t="s">
        <v>37</v>
      </c>
      <c r="M1" s="312" t="s">
        <v>40</v>
      </c>
      <c r="N1" s="312" t="s">
        <v>43</v>
      </c>
      <c r="O1" s="312" t="s">
        <v>45</v>
      </c>
      <c r="P1" s="312" t="s">
        <v>47</v>
      </c>
      <c r="Q1" s="313" t="s">
        <v>847</v>
      </c>
      <c r="R1" s="312" t="s">
        <v>52</v>
      </c>
      <c r="S1" s="312" t="s">
        <v>55</v>
      </c>
      <c r="T1" s="312" t="s">
        <v>58</v>
      </c>
      <c r="U1" s="312" t="s">
        <v>61</v>
      </c>
      <c r="V1" s="312" t="s">
        <v>63</v>
      </c>
      <c r="W1" s="312" t="s">
        <v>66</v>
      </c>
      <c r="X1" s="312" t="s">
        <v>68</v>
      </c>
      <c r="Y1" s="312" t="s">
        <v>71</v>
      </c>
      <c r="Z1" s="312" t="s">
        <v>73</v>
      </c>
      <c r="AA1" s="392" t="s">
        <v>704</v>
      </c>
      <c r="AB1" s="312" t="s">
        <v>76</v>
      </c>
      <c r="AC1" s="312" t="s">
        <v>78</v>
      </c>
      <c r="AD1" s="312" t="s">
        <v>80</v>
      </c>
      <c r="AE1" s="312" t="s">
        <v>96</v>
      </c>
      <c r="AF1" s="312" t="s">
        <v>95</v>
      </c>
      <c r="AG1" s="312" t="s">
        <v>94</v>
      </c>
      <c r="AH1" s="312" t="s">
        <v>93</v>
      </c>
      <c r="AI1" s="312" t="s">
        <v>92</v>
      </c>
      <c r="AJ1" s="312" t="s">
        <v>91</v>
      </c>
      <c r="AK1" s="313" t="s">
        <v>1720</v>
      </c>
      <c r="AL1" s="314" t="s">
        <v>99</v>
      </c>
    </row>
    <row r="2" spans="1:38" x14ac:dyDescent="0.25">
      <c r="A2" s="310">
        <v>10052</v>
      </c>
      <c r="B2" s="160" t="s">
        <v>498</v>
      </c>
      <c r="C2" s="161" t="s">
        <v>486</v>
      </c>
      <c r="D2" s="154" t="s">
        <v>249</v>
      </c>
      <c r="E2" s="152" t="s">
        <v>250</v>
      </c>
      <c r="F2" s="155">
        <v>21228</v>
      </c>
      <c r="G2" s="154" t="s">
        <v>104</v>
      </c>
      <c r="H2" s="152">
        <v>181</v>
      </c>
      <c r="I2" s="152">
        <v>0</v>
      </c>
      <c r="J2" s="162">
        <v>41605</v>
      </c>
      <c r="K2" s="152" t="s">
        <v>171</v>
      </c>
      <c r="L2" s="454">
        <v>21450000</v>
      </c>
      <c r="M2" s="454">
        <v>3325656</v>
      </c>
      <c r="N2" s="16">
        <v>2943783</v>
      </c>
      <c r="O2" s="454">
        <v>2466439</v>
      </c>
      <c r="P2" s="454">
        <v>1953550</v>
      </c>
      <c r="Q2" s="151">
        <v>32139428</v>
      </c>
      <c r="R2" s="152" t="s">
        <v>175</v>
      </c>
      <c r="S2" s="157">
        <v>32139428</v>
      </c>
      <c r="T2" s="16">
        <v>0</v>
      </c>
      <c r="U2" s="163">
        <v>7717192</v>
      </c>
      <c r="V2" s="16">
        <v>0</v>
      </c>
      <c r="W2" s="16">
        <v>0</v>
      </c>
      <c r="X2" s="157">
        <v>24422236</v>
      </c>
      <c r="Y2" s="164">
        <v>32139428</v>
      </c>
      <c r="Z2" s="455">
        <v>0</v>
      </c>
      <c r="AA2" s="455">
        <v>0</v>
      </c>
      <c r="AB2" s="455">
        <v>0</v>
      </c>
      <c r="AC2" s="455">
        <v>0</v>
      </c>
      <c r="AD2" s="455">
        <v>0</v>
      </c>
      <c r="AE2" s="455">
        <v>0</v>
      </c>
      <c r="AF2" s="165">
        <v>0</v>
      </c>
      <c r="AG2" s="157">
        <v>812336</v>
      </c>
      <c r="AH2" s="166">
        <v>7717192</v>
      </c>
      <c r="AI2" s="16">
        <v>7717192</v>
      </c>
      <c r="AJ2" s="157">
        <v>24422236</v>
      </c>
      <c r="AK2" s="167">
        <v>32139428</v>
      </c>
      <c r="AL2" s="456" t="s">
        <v>294</v>
      </c>
    </row>
    <row r="3" spans="1:38" x14ac:dyDescent="0.25">
      <c r="A3" s="310">
        <v>10126</v>
      </c>
      <c r="B3" s="153" t="s">
        <v>499</v>
      </c>
      <c r="C3" s="168" t="s">
        <v>414</v>
      </c>
      <c r="D3" s="154" t="s">
        <v>251</v>
      </c>
      <c r="E3" s="152" t="s">
        <v>252</v>
      </c>
      <c r="F3" s="152" t="s">
        <v>253</v>
      </c>
      <c r="G3" s="154" t="s">
        <v>138</v>
      </c>
      <c r="H3" s="152">
        <v>43</v>
      </c>
      <c r="I3" s="152">
        <v>5</v>
      </c>
      <c r="J3" s="162">
        <v>41628</v>
      </c>
      <c r="K3" s="152" t="s">
        <v>292</v>
      </c>
      <c r="L3" s="87">
        <v>1287850</v>
      </c>
      <c r="M3" s="87">
        <v>5724120</v>
      </c>
      <c r="N3" s="65">
        <v>2474630</v>
      </c>
      <c r="O3" s="87">
        <v>1300396</v>
      </c>
      <c r="P3" s="87">
        <v>3483368</v>
      </c>
      <c r="Q3" s="151">
        <v>14270364</v>
      </c>
      <c r="R3" s="152" t="s">
        <v>175</v>
      </c>
      <c r="S3" s="157">
        <v>14270364</v>
      </c>
      <c r="T3" s="157">
        <v>5400000</v>
      </c>
      <c r="U3" s="163">
        <v>3576926</v>
      </c>
      <c r="V3" s="16">
        <v>2260866</v>
      </c>
      <c r="W3" s="16">
        <v>0</v>
      </c>
      <c r="X3" s="157">
        <v>3032572</v>
      </c>
      <c r="Y3" s="164">
        <v>14270364</v>
      </c>
      <c r="Z3" s="455">
        <v>0</v>
      </c>
      <c r="AA3" s="455">
        <v>760866</v>
      </c>
      <c r="AB3" s="164">
        <v>1500000</v>
      </c>
      <c r="AC3" s="455">
        <v>0</v>
      </c>
      <c r="AD3" s="455">
        <v>0</v>
      </c>
      <c r="AE3" s="157">
        <v>393049</v>
      </c>
      <c r="AF3" s="163">
        <v>3576926</v>
      </c>
      <c r="AG3" s="455">
        <v>0</v>
      </c>
      <c r="AH3" s="169">
        <v>0</v>
      </c>
      <c r="AI3" s="16">
        <v>3576926</v>
      </c>
      <c r="AJ3" s="157">
        <v>3032572</v>
      </c>
      <c r="AK3" s="167">
        <v>14270364</v>
      </c>
      <c r="AL3" s="456" t="s">
        <v>294</v>
      </c>
    </row>
    <row r="4" spans="1:38" x14ac:dyDescent="0.25">
      <c r="A4" s="310">
        <v>10171</v>
      </c>
      <c r="B4" s="153" t="s">
        <v>493</v>
      </c>
      <c r="C4" s="168" t="s">
        <v>518</v>
      </c>
      <c r="D4" s="154" t="s">
        <v>238</v>
      </c>
      <c r="E4" s="152" t="s">
        <v>239</v>
      </c>
      <c r="F4" s="152" t="s">
        <v>240</v>
      </c>
      <c r="G4" s="154" t="s">
        <v>286</v>
      </c>
      <c r="H4" s="152">
        <v>40</v>
      </c>
      <c r="I4" s="152">
        <v>4</v>
      </c>
      <c r="J4" s="170" t="s">
        <v>288</v>
      </c>
      <c r="K4" s="152" t="s">
        <v>291</v>
      </c>
      <c r="L4" s="454">
        <v>75000</v>
      </c>
      <c r="M4" s="454">
        <v>4624262</v>
      </c>
      <c r="N4" s="16">
        <v>1341905</v>
      </c>
      <c r="O4" s="454">
        <v>855697</v>
      </c>
      <c r="P4" s="454">
        <v>2447557</v>
      </c>
      <c r="Q4" s="151">
        <v>9344421</v>
      </c>
      <c r="R4" s="152" t="s">
        <v>174</v>
      </c>
      <c r="S4" s="157">
        <v>9344421</v>
      </c>
      <c r="T4" s="157">
        <v>3400000</v>
      </c>
      <c r="U4" s="163">
        <v>1872027</v>
      </c>
      <c r="V4" s="16">
        <v>2368000</v>
      </c>
      <c r="W4" s="16">
        <v>1220000</v>
      </c>
      <c r="X4" s="157">
        <v>484394</v>
      </c>
      <c r="Y4" s="164">
        <v>9344421</v>
      </c>
      <c r="Z4" s="164">
        <v>1220000</v>
      </c>
      <c r="AA4" s="455">
        <v>0</v>
      </c>
      <c r="AB4" s="455">
        <v>0</v>
      </c>
      <c r="AC4" s="164">
        <v>2368000</v>
      </c>
      <c r="AD4" s="455">
        <v>0</v>
      </c>
      <c r="AE4" s="157">
        <v>208024</v>
      </c>
      <c r="AF4" s="163">
        <v>1872027</v>
      </c>
      <c r="AG4" s="455">
        <v>0</v>
      </c>
      <c r="AH4" s="169">
        <v>0</v>
      </c>
      <c r="AI4" s="16">
        <v>1872027</v>
      </c>
      <c r="AJ4" s="157">
        <v>484394</v>
      </c>
      <c r="AK4" s="167">
        <v>9344421</v>
      </c>
      <c r="AL4" s="456" t="s">
        <v>294</v>
      </c>
    </row>
    <row r="5" spans="1:38" x14ac:dyDescent="0.25">
      <c r="A5" s="310">
        <v>10204</v>
      </c>
      <c r="B5" s="153" t="s">
        <v>495</v>
      </c>
      <c r="C5" s="168" t="s">
        <v>520</v>
      </c>
      <c r="D5" s="154" t="s">
        <v>809</v>
      </c>
      <c r="E5" s="152" t="s">
        <v>104</v>
      </c>
      <c r="F5" s="152" t="s">
        <v>243</v>
      </c>
      <c r="G5" s="154" t="s">
        <v>156</v>
      </c>
      <c r="H5" s="152">
        <v>18</v>
      </c>
      <c r="I5" s="152">
        <v>0</v>
      </c>
      <c r="J5" s="170" t="s">
        <v>289</v>
      </c>
      <c r="K5" s="152" t="s">
        <v>169</v>
      </c>
      <c r="L5" s="16">
        <v>0</v>
      </c>
      <c r="M5" s="454">
        <v>5050796</v>
      </c>
      <c r="N5" s="16">
        <v>724204</v>
      </c>
      <c r="O5" s="16">
        <v>0</v>
      </c>
      <c r="P5" s="16">
        <v>0</v>
      </c>
      <c r="Q5" s="151">
        <v>5775000</v>
      </c>
      <c r="R5" s="152" t="s">
        <v>176</v>
      </c>
      <c r="S5" s="157">
        <v>5775000</v>
      </c>
      <c r="T5" s="16">
        <v>0</v>
      </c>
      <c r="U5" s="17"/>
      <c r="V5" s="16">
        <v>1400000</v>
      </c>
      <c r="W5" s="16">
        <v>0</v>
      </c>
      <c r="X5" s="157">
        <v>4375000</v>
      </c>
      <c r="Y5" s="164">
        <v>5775000</v>
      </c>
      <c r="Z5" s="455">
        <v>0</v>
      </c>
      <c r="AA5" s="455">
        <v>0</v>
      </c>
      <c r="AB5" s="455">
        <v>0</v>
      </c>
      <c r="AC5" s="455">
        <v>0</v>
      </c>
      <c r="AD5" s="164">
        <v>1400000</v>
      </c>
      <c r="AE5" s="455">
        <v>0</v>
      </c>
      <c r="AF5" s="163">
        <v>0</v>
      </c>
      <c r="AG5" s="455">
        <v>0</v>
      </c>
      <c r="AH5" s="169">
        <v>0</v>
      </c>
      <c r="AI5" s="16">
        <v>0</v>
      </c>
      <c r="AJ5" s="157">
        <v>4375000</v>
      </c>
      <c r="AK5" s="167">
        <v>5775000</v>
      </c>
      <c r="AL5" s="456" t="s">
        <v>294</v>
      </c>
    </row>
    <row r="6" spans="1:38" x14ac:dyDescent="0.25">
      <c r="A6" s="310">
        <v>10206</v>
      </c>
      <c r="B6" s="153" t="s">
        <v>491</v>
      </c>
      <c r="C6" s="168" t="s">
        <v>516</v>
      </c>
      <c r="D6" s="154" t="s">
        <v>234</v>
      </c>
      <c r="E6" s="152" t="s">
        <v>235</v>
      </c>
      <c r="F6" s="152" t="s">
        <v>236</v>
      </c>
      <c r="G6" s="154" t="s">
        <v>285</v>
      </c>
      <c r="H6" s="152">
        <v>48</v>
      </c>
      <c r="I6" s="152">
        <v>3</v>
      </c>
      <c r="J6" s="162">
        <v>41480</v>
      </c>
      <c r="K6" s="152" t="s">
        <v>171</v>
      </c>
      <c r="L6" s="87">
        <v>2024000</v>
      </c>
      <c r="M6" s="87">
        <v>2585390</v>
      </c>
      <c r="N6" s="65">
        <v>741902</v>
      </c>
      <c r="O6" s="87">
        <v>660901</v>
      </c>
      <c r="P6" s="87">
        <v>230246</v>
      </c>
      <c r="Q6" s="151">
        <v>6242439</v>
      </c>
      <c r="R6" s="152" t="s">
        <v>174</v>
      </c>
      <c r="S6" s="157">
        <v>6242439</v>
      </c>
      <c r="T6" s="157">
        <v>2545000</v>
      </c>
      <c r="U6" s="163">
        <v>955867</v>
      </c>
      <c r="V6" s="16">
        <v>1576000</v>
      </c>
      <c r="W6" s="16">
        <v>0</v>
      </c>
      <c r="X6" s="157">
        <v>943765</v>
      </c>
      <c r="Y6" s="164">
        <v>6242439</v>
      </c>
      <c r="Z6" s="455">
        <v>0</v>
      </c>
      <c r="AA6" s="166">
        <v>1000000</v>
      </c>
      <c r="AB6" s="164">
        <v>576000</v>
      </c>
      <c r="AC6" s="455">
        <v>0</v>
      </c>
      <c r="AD6" s="455">
        <v>0</v>
      </c>
      <c r="AE6" s="157">
        <v>104978</v>
      </c>
      <c r="AF6" s="163">
        <v>955867</v>
      </c>
      <c r="AG6" s="455">
        <v>0</v>
      </c>
      <c r="AH6" s="169">
        <v>0</v>
      </c>
      <c r="AI6" s="16">
        <v>955867</v>
      </c>
      <c r="AJ6" s="157">
        <v>943765</v>
      </c>
      <c r="AK6" s="167">
        <v>6242439</v>
      </c>
      <c r="AL6" s="456" t="s">
        <v>294</v>
      </c>
    </row>
    <row r="7" spans="1:38" x14ac:dyDescent="0.25">
      <c r="A7" s="310">
        <v>10208</v>
      </c>
      <c r="B7" s="153" t="s">
        <v>501</v>
      </c>
      <c r="C7" s="168" t="s">
        <v>522</v>
      </c>
      <c r="D7" s="154" t="s">
        <v>257</v>
      </c>
      <c r="E7" s="152" t="s">
        <v>165</v>
      </c>
      <c r="F7" s="152" t="s">
        <v>258</v>
      </c>
      <c r="G7" s="154" t="s">
        <v>168</v>
      </c>
      <c r="H7" s="152">
        <v>36</v>
      </c>
      <c r="I7" s="152">
        <v>4</v>
      </c>
      <c r="J7" s="162">
        <v>41626</v>
      </c>
      <c r="K7" s="152" t="s">
        <v>173</v>
      </c>
      <c r="L7" s="454">
        <v>1036000</v>
      </c>
      <c r="M7" s="454">
        <v>2807100</v>
      </c>
      <c r="N7" s="16">
        <v>665469</v>
      </c>
      <c r="O7" s="454">
        <v>623507</v>
      </c>
      <c r="P7" s="454">
        <v>317600</v>
      </c>
      <c r="Q7" s="151">
        <v>5449676</v>
      </c>
      <c r="R7" s="152" t="s">
        <v>174</v>
      </c>
      <c r="S7" s="157">
        <v>5449676</v>
      </c>
      <c r="T7" s="16">
        <v>0</v>
      </c>
      <c r="U7" s="163">
        <v>2825290</v>
      </c>
      <c r="V7" s="16">
        <v>0</v>
      </c>
      <c r="W7" s="16">
        <v>1105610</v>
      </c>
      <c r="X7" s="157">
        <v>1518776</v>
      </c>
      <c r="Y7" s="164">
        <v>5449676</v>
      </c>
      <c r="Z7" s="164">
        <v>1105610</v>
      </c>
      <c r="AA7" s="455">
        <v>0</v>
      </c>
      <c r="AB7" s="455">
        <v>0</v>
      </c>
      <c r="AC7" s="455">
        <v>0</v>
      </c>
      <c r="AD7" s="455">
        <v>0</v>
      </c>
      <c r="AE7" s="455">
        <v>0</v>
      </c>
      <c r="AF7" s="165">
        <v>0</v>
      </c>
      <c r="AG7" s="157">
        <v>324746</v>
      </c>
      <c r="AH7" s="166">
        <v>2825290</v>
      </c>
      <c r="AI7" s="16">
        <v>2825290</v>
      </c>
      <c r="AJ7" s="157">
        <v>1518776</v>
      </c>
      <c r="AK7" s="167">
        <v>5449676</v>
      </c>
      <c r="AL7" s="456" t="s">
        <v>294</v>
      </c>
    </row>
    <row r="8" spans="1:38" x14ac:dyDescent="0.25">
      <c r="A8" s="310">
        <v>10215</v>
      </c>
      <c r="B8" s="153" t="s">
        <v>496</v>
      </c>
      <c r="C8" s="171" t="s">
        <v>418</v>
      </c>
      <c r="D8" s="154" t="s">
        <v>244</v>
      </c>
      <c r="E8" s="152" t="s">
        <v>104</v>
      </c>
      <c r="F8" s="152" t="s">
        <v>245</v>
      </c>
      <c r="G8" s="154" t="s">
        <v>156</v>
      </c>
      <c r="H8" s="152">
        <v>90</v>
      </c>
      <c r="I8" s="152">
        <v>14</v>
      </c>
      <c r="J8" s="162">
        <v>41569</v>
      </c>
      <c r="K8" s="152" t="s">
        <v>169</v>
      </c>
      <c r="L8" s="454">
        <v>615000</v>
      </c>
      <c r="M8" s="454">
        <v>12090750</v>
      </c>
      <c r="N8" s="16">
        <v>2293736</v>
      </c>
      <c r="O8" s="454">
        <v>1928602</v>
      </c>
      <c r="P8" s="454">
        <v>585571</v>
      </c>
      <c r="Q8" s="151">
        <v>17513659</v>
      </c>
      <c r="R8" s="152" t="s">
        <v>175</v>
      </c>
      <c r="S8" s="157">
        <v>17513659</v>
      </c>
      <c r="T8" s="16">
        <v>0</v>
      </c>
      <c r="U8" s="163">
        <v>13706006</v>
      </c>
      <c r="V8" s="16">
        <v>0</v>
      </c>
      <c r="W8" s="16">
        <v>0</v>
      </c>
      <c r="X8" s="157">
        <v>3807653</v>
      </c>
      <c r="Y8" s="164">
        <v>17513659</v>
      </c>
      <c r="Z8" s="455">
        <v>0</v>
      </c>
      <c r="AA8" s="455">
        <v>0</v>
      </c>
      <c r="AB8" s="455">
        <v>0</v>
      </c>
      <c r="AC8" s="455">
        <v>0</v>
      </c>
      <c r="AD8" s="455">
        <v>0</v>
      </c>
      <c r="AE8" s="455">
        <v>0</v>
      </c>
      <c r="AF8" s="163">
        <v>0</v>
      </c>
      <c r="AG8" s="157">
        <v>1318017</v>
      </c>
      <c r="AH8" s="166">
        <v>13706006</v>
      </c>
      <c r="AI8" s="16">
        <v>13706006</v>
      </c>
      <c r="AJ8" s="157">
        <v>3807653</v>
      </c>
      <c r="AK8" s="167">
        <v>17513659</v>
      </c>
      <c r="AL8" s="456" t="s">
        <v>294</v>
      </c>
    </row>
    <row r="9" spans="1:38" x14ac:dyDescent="0.25">
      <c r="A9" s="310">
        <v>10229</v>
      </c>
      <c r="B9" s="153" t="s">
        <v>489</v>
      </c>
      <c r="C9" s="168" t="s">
        <v>515</v>
      </c>
      <c r="D9" s="154" t="s">
        <v>229</v>
      </c>
      <c r="E9" s="152" t="s">
        <v>230</v>
      </c>
      <c r="F9" s="152" t="s">
        <v>231</v>
      </c>
      <c r="G9" s="154" t="s">
        <v>104</v>
      </c>
      <c r="H9" s="152">
        <v>252</v>
      </c>
      <c r="I9" s="152">
        <v>0</v>
      </c>
      <c r="J9" s="162">
        <v>41466</v>
      </c>
      <c r="K9" s="152" t="s">
        <v>171</v>
      </c>
      <c r="L9" s="87">
        <v>12150039</v>
      </c>
      <c r="M9" s="87">
        <v>10137603</v>
      </c>
      <c r="N9" s="65">
        <v>4481478</v>
      </c>
      <c r="O9" s="87">
        <v>1900000</v>
      </c>
      <c r="P9" s="87">
        <v>2774769</v>
      </c>
      <c r="Q9" s="151">
        <v>31443889</v>
      </c>
      <c r="R9" s="152" t="s">
        <v>174</v>
      </c>
      <c r="S9" s="157">
        <v>31443889</v>
      </c>
      <c r="T9" s="157">
        <v>13640000</v>
      </c>
      <c r="U9" s="163">
        <v>9169630</v>
      </c>
      <c r="V9" s="16">
        <v>2150000</v>
      </c>
      <c r="W9" s="16">
        <v>0</v>
      </c>
      <c r="X9" s="157">
        <v>6484259</v>
      </c>
      <c r="Y9" s="164">
        <v>31443889</v>
      </c>
      <c r="Z9" s="455">
        <v>0</v>
      </c>
      <c r="AA9" s="166">
        <v>500000</v>
      </c>
      <c r="AB9" s="164">
        <v>1650000</v>
      </c>
      <c r="AC9" s="455">
        <v>0</v>
      </c>
      <c r="AD9" s="455">
        <v>0</v>
      </c>
      <c r="AE9" s="157">
        <v>903502</v>
      </c>
      <c r="AF9" s="163">
        <v>9169630</v>
      </c>
      <c r="AG9" s="455">
        <v>0</v>
      </c>
      <c r="AH9" s="169">
        <v>0</v>
      </c>
      <c r="AI9" s="16">
        <v>9169630</v>
      </c>
      <c r="AJ9" s="157">
        <v>6484259</v>
      </c>
      <c r="AK9" s="167">
        <v>31443889</v>
      </c>
      <c r="AL9" s="456" t="s">
        <v>294</v>
      </c>
    </row>
    <row r="10" spans="1:38" x14ac:dyDescent="0.25">
      <c r="A10" s="310">
        <v>10232</v>
      </c>
      <c r="B10" s="153" t="s">
        <v>492</v>
      </c>
      <c r="C10" s="168" t="s">
        <v>517</v>
      </c>
      <c r="D10" s="154" t="s">
        <v>237</v>
      </c>
      <c r="E10" s="152" t="s">
        <v>107</v>
      </c>
      <c r="F10" s="152" t="s">
        <v>108</v>
      </c>
      <c r="G10" s="154" t="s">
        <v>157</v>
      </c>
      <c r="H10" s="152">
        <v>128</v>
      </c>
      <c r="I10" s="152">
        <v>0</v>
      </c>
      <c r="J10" s="162">
        <v>41480</v>
      </c>
      <c r="K10" s="152" t="s">
        <v>171</v>
      </c>
      <c r="L10" s="87">
        <v>6500000</v>
      </c>
      <c r="M10" s="87">
        <v>5261377</v>
      </c>
      <c r="N10" s="65">
        <v>1782032</v>
      </c>
      <c r="O10" s="87">
        <v>1597948</v>
      </c>
      <c r="P10" s="87">
        <v>862674</v>
      </c>
      <c r="Q10" s="151">
        <v>16004031</v>
      </c>
      <c r="R10" s="152" t="s">
        <v>174</v>
      </c>
      <c r="S10" s="157">
        <v>16004031</v>
      </c>
      <c r="T10" s="157">
        <v>6905000</v>
      </c>
      <c r="U10" s="163">
        <v>2325973</v>
      </c>
      <c r="V10" s="16">
        <v>5125937</v>
      </c>
      <c r="W10" s="16">
        <v>0</v>
      </c>
      <c r="X10" s="157">
        <v>1365871</v>
      </c>
      <c r="Y10" s="164">
        <v>16004031</v>
      </c>
      <c r="Z10" s="455">
        <v>0</v>
      </c>
      <c r="AA10" s="166">
        <v>775937</v>
      </c>
      <c r="AB10" s="164">
        <v>1500000</v>
      </c>
      <c r="AC10" s="164">
        <v>2850000</v>
      </c>
      <c r="AD10" s="455">
        <v>0</v>
      </c>
      <c r="AE10" s="157">
        <v>273671</v>
      </c>
      <c r="AF10" s="163">
        <v>2325973</v>
      </c>
      <c r="AG10" s="455">
        <v>0</v>
      </c>
      <c r="AH10" s="169">
        <v>0</v>
      </c>
      <c r="AI10" s="16">
        <v>2325973</v>
      </c>
      <c r="AJ10" s="157">
        <v>1365871</v>
      </c>
      <c r="AK10" s="167">
        <v>16004031</v>
      </c>
      <c r="AL10" s="456" t="s">
        <v>294</v>
      </c>
    </row>
    <row r="11" spans="1:38" x14ac:dyDescent="0.25">
      <c r="A11" s="310">
        <v>10233</v>
      </c>
      <c r="B11" s="153" t="s">
        <v>504</v>
      </c>
      <c r="C11" s="168" t="s">
        <v>524</v>
      </c>
      <c r="D11" s="154" t="s">
        <v>263</v>
      </c>
      <c r="E11" s="152" t="s">
        <v>104</v>
      </c>
      <c r="F11" s="152" t="s">
        <v>105</v>
      </c>
      <c r="G11" s="154" t="s">
        <v>156</v>
      </c>
      <c r="H11" s="152">
        <v>18</v>
      </c>
      <c r="I11" s="152">
        <v>18</v>
      </c>
      <c r="J11" s="162">
        <v>41628</v>
      </c>
      <c r="K11" s="152" t="s">
        <v>171</v>
      </c>
      <c r="L11" s="16">
        <v>70000</v>
      </c>
      <c r="M11" s="16">
        <v>2226387</v>
      </c>
      <c r="N11" s="16">
        <v>407072</v>
      </c>
      <c r="O11" s="16">
        <v>343025</v>
      </c>
      <c r="P11" s="454">
        <v>136536</v>
      </c>
      <c r="Q11" s="151">
        <v>3183020</v>
      </c>
      <c r="R11" s="152" t="s">
        <v>176</v>
      </c>
      <c r="S11" s="157">
        <v>3183020</v>
      </c>
      <c r="T11" s="16">
        <v>0</v>
      </c>
      <c r="U11" s="17"/>
      <c r="V11" s="16">
        <v>1550000</v>
      </c>
      <c r="W11" s="16">
        <v>0</v>
      </c>
      <c r="X11" s="157">
        <v>1633020</v>
      </c>
      <c r="Y11" s="164">
        <v>3183020</v>
      </c>
      <c r="Z11" s="455">
        <v>0</v>
      </c>
      <c r="AA11" s="455">
        <v>0</v>
      </c>
      <c r="AB11" s="455">
        <v>0</v>
      </c>
      <c r="AC11" s="164">
        <v>1550000</v>
      </c>
      <c r="AD11" s="455">
        <v>0</v>
      </c>
      <c r="AE11" s="455">
        <v>0</v>
      </c>
      <c r="AF11" s="165">
        <v>0</v>
      </c>
      <c r="AG11" s="455">
        <v>0</v>
      </c>
      <c r="AH11" s="169">
        <v>0</v>
      </c>
      <c r="AI11" s="16">
        <v>0</v>
      </c>
      <c r="AJ11" s="157">
        <v>1633020</v>
      </c>
      <c r="AK11" s="167">
        <v>3183020</v>
      </c>
      <c r="AL11" s="456" t="s">
        <v>294</v>
      </c>
    </row>
    <row r="12" spans="1:38" x14ac:dyDescent="0.25">
      <c r="A12" s="457">
        <v>10239</v>
      </c>
      <c r="B12" s="158" t="s">
        <v>510</v>
      </c>
      <c r="C12" s="458" t="s">
        <v>527</v>
      </c>
      <c r="D12" s="159" t="s">
        <v>276</v>
      </c>
      <c r="E12" s="459" t="s">
        <v>104</v>
      </c>
      <c r="F12" s="459" t="s">
        <v>185</v>
      </c>
      <c r="G12" s="159" t="s">
        <v>156</v>
      </c>
      <c r="H12" s="459">
        <v>266</v>
      </c>
      <c r="I12" s="459">
        <v>14</v>
      </c>
      <c r="J12" s="162">
        <v>41759</v>
      </c>
      <c r="K12" s="459" t="s">
        <v>171</v>
      </c>
      <c r="L12" s="87">
        <v>14840564</v>
      </c>
      <c r="M12" s="87">
        <v>28451249</v>
      </c>
      <c r="N12" s="65">
        <v>4896759.8</v>
      </c>
      <c r="O12" s="87">
        <v>3652082.2</v>
      </c>
      <c r="P12" s="87">
        <v>2000888</v>
      </c>
      <c r="Q12" s="460">
        <v>53841543</v>
      </c>
      <c r="R12" s="459" t="s">
        <v>175</v>
      </c>
      <c r="S12" s="455">
        <v>53841543</v>
      </c>
      <c r="T12" s="455">
        <v>0</v>
      </c>
      <c r="U12" s="461">
        <v>17301681</v>
      </c>
      <c r="V12" s="16">
        <v>2500000</v>
      </c>
      <c r="W12" s="16">
        <v>0</v>
      </c>
      <c r="X12" s="157">
        <v>33146936</v>
      </c>
      <c r="Y12" s="455">
        <v>53841543</v>
      </c>
      <c r="Z12" s="455">
        <v>0</v>
      </c>
      <c r="AA12" s="455">
        <v>0</v>
      </c>
      <c r="AB12" s="462">
        <v>2500000</v>
      </c>
      <c r="AC12" s="455">
        <v>0</v>
      </c>
      <c r="AD12" s="455">
        <v>0</v>
      </c>
      <c r="AE12" s="455">
        <v>1765478</v>
      </c>
      <c r="AF12" s="461">
        <v>17301681</v>
      </c>
      <c r="AG12" s="455">
        <v>0</v>
      </c>
      <c r="AH12" s="169">
        <v>0</v>
      </c>
      <c r="AI12" s="16">
        <v>17301681</v>
      </c>
      <c r="AJ12" s="157">
        <v>33146936</v>
      </c>
      <c r="AK12" s="463">
        <v>53841543</v>
      </c>
      <c r="AL12" s="456" t="s">
        <v>294</v>
      </c>
    </row>
    <row r="13" spans="1:38" x14ac:dyDescent="0.25">
      <c r="A13" s="310">
        <v>10241</v>
      </c>
      <c r="B13" s="153" t="s">
        <v>494</v>
      </c>
      <c r="C13" s="168" t="s">
        <v>519</v>
      </c>
      <c r="D13" s="154" t="s">
        <v>241</v>
      </c>
      <c r="E13" s="152" t="s">
        <v>104</v>
      </c>
      <c r="F13" s="152" t="s">
        <v>242</v>
      </c>
      <c r="G13" s="154" t="s">
        <v>156</v>
      </c>
      <c r="H13" s="152">
        <v>64</v>
      </c>
      <c r="I13" s="152">
        <v>7</v>
      </c>
      <c r="J13" s="170" t="s">
        <v>288</v>
      </c>
      <c r="K13" s="152" t="s">
        <v>169</v>
      </c>
      <c r="L13" s="87">
        <v>1363727</v>
      </c>
      <c r="M13" s="87">
        <v>9631368</v>
      </c>
      <c r="N13" s="65">
        <v>2363924</v>
      </c>
      <c r="O13" s="87">
        <v>1656912</v>
      </c>
      <c r="P13" s="87">
        <v>577856</v>
      </c>
      <c r="Q13" s="151">
        <v>15593787</v>
      </c>
      <c r="R13" s="152" t="s">
        <v>174</v>
      </c>
      <c r="S13" s="157">
        <v>15593787</v>
      </c>
      <c r="T13" s="157">
        <v>4185000</v>
      </c>
      <c r="U13" s="163">
        <v>5164559</v>
      </c>
      <c r="V13" s="16">
        <v>2875000</v>
      </c>
      <c r="W13" s="16">
        <v>0</v>
      </c>
      <c r="X13" s="157">
        <v>3369228</v>
      </c>
      <c r="Y13" s="164">
        <v>15593787</v>
      </c>
      <c r="Z13" s="455">
        <v>0</v>
      </c>
      <c r="AA13" s="455">
        <v>0</v>
      </c>
      <c r="AB13" s="164">
        <v>2500000</v>
      </c>
      <c r="AC13" s="164">
        <v>375000</v>
      </c>
      <c r="AD13" s="455">
        <v>0</v>
      </c>
      <c r="AE13" s="157">
        <v>516508</v>
      </c>
      <c r="AF13" s="163">
        <v>5164559</v>
      </c>
      <c r="AG13" s="455">
        <v>0</v>
      </c>
      <c r="AH13" s="169">
        <v>0</v>
      </c>
      <c r="AI13" s="16">
        <v>5164559</v>
      </c>
      <c r="AJ13" s="157">
        <v>3369228</v>
      </c>
      <c r="AK13" s="167">
        <v>15593787</v>
      </c>
      <c r="AL13" s="456" t="s">
        <v>294</v>
      </c>
    </row>
    <row r="14" spans="1:38" x14ac:dyDescent="0.25">
      <c r="A14" s="310">
        <v>10242</v>
      </c>
      <c r="B14" s="153" t="s">
        <v>503</v>
      </c>
      <c r="C14" s="168" t="s">
        <v>421</v>
      </c>
      <c r="D14" s="154" t="s">
        <v>260</v>
      </c>
      <c r="E14" s="152" t="s">
        <v>261</v>
      </c>
      <c r="F14" s="152" t="s">
        <v>262</v>
      </c>
      <c r="G14" s="154" t="s">
        <v>162</v>
      </c>
      <c r="H14" s="152">
        <v>135</v>
      </c>
      <c r="I14" s="152">
        <v>0</v>
      </c>
      <c r="J14" s="162">
        <v>41620</v>
      </c>
      <c r="K14" s="152" t="s">
        <v>171</v>
      </c>
      <c r="L14" s="87">
        <v>10382600</v>
      </c>
      <c r="M14" s="87">
        <v>7552678</v>
      </c>
      <c r="N14" s="65">
        <v>2702441</v>
      </c>
      <c r="O14" s="87">
        <v>1396078</v>
      </c>
      <c r="P14" s="87">
        <v>1211974.33</v>
      </c>
      <c r="Q14" s="151">
        <v>23245771.329999998</v>
      </c>
      <c r="R14" s="152" t="s">
        <v>174</v>
      </c>
      <c r="S14" s="157">
        <v>23245771.329999998</v>
      </c>
      <c r="T14" s="157">
        <v>10855000</v>
      </c>
      <c r="U14" s="163">
        <v>4361947</v>
      </c>
      <c r="V14" s="16">
        <v>2500000</v>
      </c>
      <c r="W14" s="16">
        <v>0</v>
      </c>
      <c r="X14" s="157">
        <v>5528824.3299999982</v>
      </c>
      <c r="Y14" s="164">
        <v>23245771.329999998</v>
      </c>
      <c r="Z14" s="455">
        <v>0</v>
      </c>
      <c r="AA14" s="455">
        <v>0</v>
      </c>
      <c r="AB14" s="164">
        <v>2500000</v>
      </c>
      <c r="AC14" s="455">
        <v>0</v>
      </c>
      <c r="AD14" s="455">
        <v>0</v>
      </c>
      <c r="AE14" s="157">
        <v>498558</v>
      </c>
      <c r="AF14" s="163">
        <v>4361947</v>
      </c>
      <c r="AG14" s="455">
        <v>0</v>
      </c>
      <c r="AH14" s="169">
        <v>0</v>
      </c>
      <c r="AI14" s="16">
        <v>4361947</v>
      </c>
      <c r="AJ14" s="157">
        <v>5528824.3299999982</v>
      </c>
      <c r="AK14" s="167">
        <v>23245771.329999998</v>
      </c>
      <c r="AL14" s="456" t="s">
        <v>294</v>
      </c>
    </row>
    <row r="15" spans="1:38" x14ac:dyDescent="0.25">
      <c r="A15" s="310">
        <v>10253</v>
      </c>
      <c r="B15" s="153" t="s">
        <v>502</v>
      </c>
      <c r="C15" s="168" t="s">
        <v>523</v>
      </c>
      <c r="D15" s="154" t="s">
        <v>259</v>
      </c>
      <c r="E15" s="152" t="s">
        <v>120</v>
      </c>
      <c r="F15" s="152" t="s">
        <v>233</v>
      </c>
      <c r="G15" s="154" t="s">
        <v>161</v>
      </c>
      <c r="H15" s="152">
        <v>90</v>
      </c>
      <c r="I15" s="152">
        <v>10</v>
      </c>
      <c r="J15" s="162">
        <v>41625</v>
      </c>
      <c r="K15" s="152" t="s">
        <v>169</v>
      </c>
      <c r="L15" s="454">
        <v>1480000</v>
      </c>
      <c r="M15" s="454">
        <v>11970000</v>
      </c>
      <c r="N15" s="16">
        <v>1353063</v>
      </c>
      <c r="O15" s="454">
        <v>1903390</v>
      </c>
      <c r="P15" s="454">
        <v>399660</v>
      </c>
      <c r="Q15" s="151">
        <v>17106113</v>
      </c>
      <c r="R15" s="152" t="s">
        <v>174</v>
      </c>
      <c r="S15" s="157">
        <v>17106113</v>
      </c>
      <c r="T15" s="16">
        <v>0</v>
      </c>
      <c r="U15" s="163">
        <v>15837233</v>
      </c>
      <c r="V15" s="16">
        <v>1029400</v>
      </c>
      <c r="W15" s="16">
        <v>0</v>
      </c>
      <c r="X15" s="157">
        <v>239480</v>
      </c>
      <c r="Y15" s="164">
        <v>17106113</v>
      </c>
      <c r="Z15" s="455">
        <v>0</v>
      </c>
      <c r="AA15" s="157">
        <v>1029400</v>
      </c>
      <c r="AB15" s="455">
        <v>0</v>
      </c>
      <c r="AC15" s="455">
        <v>0</v>
      </c>
      <c r="AD15" s="455">
        <v>0</v>
      </c>
      <c r="AE15" s="455">
        <v>0</v>
      </c>
      <c r="AF15" s="165">
        <v>0</v>
      </c>
      <c r="AG15" s="157">
        <v>1324429</v>
      </c>
      <c r="AH15" s="166">
        <v>15837233</v>
      </c>
      <c r="AI15" s="16">
        <v>15837233</v>
      </c>
      <c r="AJ15" s="157">
        <v>239480</v>
      </c>
      <c r="AK15" s="167">
        <v>17106113</v>
      </c>
      <c r="AL15" s="456" t="s">
        <v>294</v>
      </c>
    </row>
    <row r="16" spans="1:38" x14ac:dyDescent="0.25">
      <c r="A16" s="457">
        <v>10255</v>
      </c>
      <c r="B16" s="158" t="s">
        <v>507</v>
      </c>
      <c r="C16" s="458" t="s">
        <v>417</v>
      </c>
      <c r="D16" s="159" t="s">
        <v>269</v>
      </c>
      <c r="E16" s="459" t="s">
        <v>247</v>
      </c>
      <c r="F16" s="459" t="s">
        <v>248</v>
      </c>
      <c r="G16" s="159" t="s">
        <v>285</v>
      </c>
      <c r="H16" s="459">
        <v>76</v>
      </c>
      <c r="I16" s="459">
        <v>8</v>
      </c>
      <c r="J16" s="162">
        <v>41729</v>
      </c>
      <c r="K16" s="459" t="s">
        <v>169</v>
      </c>
      <c r="L16" s="454">
        <v>831341</v>
      </c>
      <c r="M16" s="454">
        <v>10498108</v>
      </c>
      <c r="N16" s="16">
        <v>2517577</v>
      </c>
      <c r="O16" s="454">
        <v>1811759</v>
      </c>
      <c r="P16" s="454">
        <v>575475</v>
      </c>
      <c r="Q16" s="460">
        <v>16234260</v>
      </c>
      <c r="R16" s="459" t="s">
        <v>174</v>
      </c>
      <c r="S16" s="455">
        <v>16234260</v>
      </c>
      <c r="T16" s="16">
        <v>0</v>
      </c>
      <c r="U16" s="461">
        <v>11797888</v>
      </c>
      <c r="V16" s="16">
        <v>457240</v>
      </c>
      <c r="W16" s="16">
        <v>0</v>
      </c>
      <c r="X16" s="157">
        <v>3979132</v>
      </c>
      <c r="Y16" s="462">
        <v>16234260</v>
      </c>
      <c r="Z16" s="455">
        <v>0</v>
      </c>
      <c r="AA16" s="172">
        <v>457240</v>
      </c>
      <c r="AB16" s="455">
        <v>0</v>
      </c>
      <c r="AC16" s="455">
        <v>0</v>
      </c>
      <c r="AD16" s="455">
        <v>0</v>
      </c>
      <c r="AE16" s="455">
        <v>0</v>
      </c>
      <c r="AF16" s="165">
        <v>0</v>
      </c>
      <c r="AG16" s="455">
        <v>1224663</v>
      </c>
      <c r="AH16" s="464">
        <v>11797888</v>
      </c>
      <c r="AI16" s="16">
        <v>11797888</v>
      </c>
      <c r="AJ16" s="157">
        <v>3979132</v>
      </c>
      <c r="AK16" s="463">
        <v>16234260</v>
      </c>
      <c r="AL16" s="456" t="s">
        <v>294</v>
      </c>
    </row>
    <row r="17" spans="1:38" x14ac:dyDescent="0.25">
      <c r="A17" s="457">
        <v>10259</v>
      </c>
      <c r="B17" s="158" t="s">
        <v>514</v>
      </c>
      <c r="C17" s="161" t="s">
        <v>528</v>
      </c>
      <c r="D17" s="159" t="s">
        <v>283</v>
      </c>
      <c r="E17" s="459" t="s">
        <v>284</v>
      </c>
      <c r="F17" s="152">
        <v>21227</v>
      </c>
      <c r="G17" s="159" t="s">
        <v>104</v>
      </c>
      <c r="H17" s="152">
        <v>48</v>
      </c>
      <c r="I17" s="152">
        <v>5</v>
      </c>
      <c r="J17" s="170">
        <v>41816</v>
      </c>
      <c r="K17" s="459" t="s">
        <v>169</v>
      </c>
      <c r="L17" s="454">
        <v>620000</v>
      </c>
      <c r="M17" s="454">
        <v>11597804</v>
      </c>
      <c r="N17" s="16">
        <v>2540398</v>
      </c>
      <c r="O17" s="454">
        <v>1902408</v>
      </c>
      <c r="P17" s="454">
        <v>410687</v>
      </c>
      <c r="Q17" s="150">
        <v>17071297</v>
      </c>
      <c r="R17" s="459" t="s">
        <v>174</v>
      </c>
      <c r="S17" s="156">
        <v>17071297</v>
      </c>
      <c r="T17" s="455">
        <v>0</v>
      </c>
      <c r="U17" s="165">
        <v>13286880</v>
      </c>
      <c r="V17" s="16">
        <v>0</v>
      </c>
      <c r="W17" s="16">
        <v>0</v>
      </c>
      <c r="X17" s="156">
        <v>3784417</v>
      </c>
      <c r="Y17" s="173">
        <v>17071297</v>
      </c>
      <c r="Z17" s="455">
        <v>0</v>
      </c>
      <c r="AA17" s="455">
        <v>0</v>
      </c>
      <c r="AB17" s="455">
        <v>0</v>
      </c>
      <c r="AC17" s="455">
        <v>0</v>
      </c>
      <c r="AD17" s="455">
        <v>0</v>
      </c>
      <c r="AE17" s="455">
        <v>0</v>
      </c>
      <c r="AF17" s="165">
        <v>0</v>
      </c>
      <c r="AG17" s="156">
        <v>1328688</v>
      </c>
      <c r="AH17" s="169">
        <v>13286880</v>
      </c>
      <c r="AI17" s="16">
        <v>13286880</v>
      </c>
      <c r="AJ17" s="156">
        <v>3784417</v>
      </c>
      <c r="AK17" s="174">
        <v>17071297</v>
      </c>
      <c r="AL17" s="456" t="s">
        <v>294</v>
      </c>
    </row>
    <row r="18" spans="1:38" x14ac:dyDescent="0.25">
      <c r="A18" s="457">
        <v>10260</v>
      </c>
      <c r="B18" s="158" t="s">
        <v>513</v>
      </c>
      <c r="C18" s="161" t="s">
        <v>473</v>
      </c>
      <c r="D18" s="159" t="s">
        <v>282</v>
      </c>
      <c r="E18" s="459" t="s">
        <v>104</v>
      </c>
      <c r="F18" s="152">
        <v>21201</v>
      </c>
      <c r="G18" s="159" t="s">
        <v>156</v>
      </c>
      <c r="H18" s="152">
        <v>32</v>
      </c>
      <c r="I18" s="152">
        <v>11</v>
      </c>
      <c r="J18" s="170">
        <v>41788</v>
      </c>
      <c r="K18" s="459" t="s">
        <v>169</v>
      </c>
      <c r="L18" s="454">
        <v>452000</v>
      </c>
      <c r="M18" s="454">
        <v>5438002</v>
      </c>
      <c r="N18" s="16">
        <v>1212300</v>
      </c>
      <c r="O18" s="454">
        <v>957715</v>
      </c>
      <c r="P18" s="454">
        <v>239359</v>
      </c>
      <c r="Q18" s="151">
        <v>8299376</v>
      </c>
      <c r="R18" s="459" t="s">
        <v>174</v>
      </c>
      <c r="S18" s="157">
        <v>8299376</v>
      </c>
      <c r="T18" s="455">
        <v>0</v>
      </c>
      <c r="U18" s="163">
        <v>6288510</v>
      </c>
      <c r="V18" s="16">
        <v>0</v>
      </c>
      <c r="W18" s="16">
        <v>0</v>
      </c>
      <c r="X18" s="157">
        <v>2010866</v>
      </c>
      <c r="Y18" s="164">
        <v>8299376</v>
      </c>
      <c r="Z18" s="455">
        <v>0</v>
      </c>
      <c r="AA18" s="455">
        <v>0</v>
      </c>
      <c r="AB18" s="455">
        <v>0</v>
      </c>
      <c r="AC18" s="455">
        <v>0</v>
      </c>
      <c r="AD18" s="455">
        <v>0</v>
      </c>
      <c r="AE18" s="455">
        <v>0</v>
      </c>
      <c r="AF18" s="165">
        <v>0</v>
      </c>
      <c r="AG18" s="157">
        <v>691044</v>
      </c>
      <c r="AH18" s="166">
        <v>6288510</v>
      </c>
      <c r="AI18" s="16">
        <v>6288510</v>
      </c>
      <c r="AJ18" s="157">
        <v>2010866</v>
      </c>
      <c r="AK18" s="167">
        <v>8299376</v>
      </c>
      <c r="AL18" s="456" t="s">
        <v>294</v>
      </c>
    </row>
    <row r="19" spans="1:38" x14ac:dyDescent="0.25">
      <c r="A19" s="457">
        <v>10262</v>
      </c>
      <c r="B19" s="158" t="s">
        <v>508</v>
      </c>
      <c r="C19" s="458" t="s">
        <v>525</v>
      </c>
      <c r="D19" s="159" t="s">
        <v>270</v>
      </c>
      <c r="E19" s="459" t="s">
        <v>271</v>
      </c>
      <c r="F19" s="459" t="s">
        <v>272</v>
      </c>
      <c r="G19" s="159" t="s">
        <v>285</v>
      </c>
      <c r="H19" s="459">
        <v>62</v>
      </c>
      <c r="I19" s="459">
        <v>7</v>
      </c>
      <c r="J19" s="162">
        <v>41704</v>
      </c>
      <c r="K19" s="459" t="s">
        <v>169</v>
      </c>
      <c r="L19" s="454">
        <v>485000</v>
      </c>
      <c r="M19" s="454">
        <v>7927500</v>
      </c>
      <c r="N19" s="16">
        <v>2479882</v>
      </c>
      <c r="O19" s="454">
        <v>1498424</v>
      </c>
      <c r="P19" s="454">
        <v>467800</v>
      </c>
      <c r="Q19" s="460">
        <v>12858606</v>
      </c>
      <c r="R19" s="459" t="s">
        <v>174</v>
      </c>
      <c r="S19" s="455">
        <v>12858606</v>
      </c>
      <c r="T19" s="16">
        <v>0</v>
      </c>
      <c r="U19" s="461">
        <v>10139292</v>
      </c>
      <c r="V19" s="16">
        <v>0</v>
      </c>
      <c r="W19" s="16">
        <v>0</v>
      </c>
      <c r="X19" s="157">
        <v>2719314</v>
      </c>
      <c r="Y19" s="462">
        <v>12858606</v>
      </c>
      <c r="Z19" s="455">
        <v>0</v>
      </c>
      <c r="AA19" s="455">
        <v>0</v>
      </c>
      <c r="AB19" s="455">
        <v>0</v>
      </c>
      <c r="AC19" s="455">
        <v>0</v>
      </c>
      <c r="AD19" s="455">
        <v>0</v>
      </c>
      <c r="AE19" s="455">
        <v>0</v>
      </c>
      <c r="AF19" s="165">
        <v>0</v>
      </c>
      <c r="AG19" s="455">
        <v>970455</v>
      </c>
      <c r="AH19" s="464">
        <v>10139292</v>
      </c>
      <c r="AI19" s="16">
        <v>10139292</v>
      </c>
      <c r="AJ19" s="157">
        <v>2719314</v>
      </c>
      <c r="AK19" s="463">
        <v>12858606</v>
      </c>
      <c r="AL19" s="456" t="s">
        <v>294</v>
      </c>
    </row>
    <row r="20" spans="1:38" x14ac:dyDescent="0.25">
      <c r="A20" s="310">
        <v>10265</v>
      </c>
      <c r="B20" s="153" t="s">
        <v>497</v>
      </c>
      <c r="C20" s="171" t="s">
        <v>516</v>
      </c>
      <c r="D20" s="154" t="s">
        <v>246</v>
      </c>
      <c r="E20" s="152" t="s">
        <v>247</v>
      </c>
      <c r="F20" s="152" t="s">
        <v>248</v>
      </c>
      <c r="G20" s="154" t="s">
        <v>285</v>
      </c>
      <c r="H20" s="152">
        <v>22</v>
      </c>
      <c r="I20" s="152">
        <v>3</v>
      </c>
      <c r="J20" s="170" t="s">
        <v>290</v>
      </c>
      <c r="K20" s="152" t="s">
        <v>169</v>
      </c>
      <c r="L20" s="454">
        <v>294643</v>
      </c>
      <c r="M20" s="454">
        <v>3529413</v>
      </c>
      <c r="N20" s="16">
        <v>1357162</v>
      </c>
      <c r="O20" s="454">
        <v>681066</v>
      </c>
      <c r="P20" s="454">
        <v>1441529</v>
      </c>
      <c r="Q20" s="151">
        <v>7303813</v>
      </c>
      <c r="R20" s="152" t="s">
        <v>174</v>
      </c>
      <c r="S20" s="157">
        <v>7303813</v>
      </c>
      <c r="T20" s="16">
        <v>0</v>
      </c>
      <c r="U20" s="163">
        <v>3476536</v>
      </c>
      <c r="V20" s="16">
        <v>0</v>
      </c>
      <c r="W20" s="16">
        <v>1989035</v>
      </c>
      <c r="X20" s="157">
        <v>1838242</v>
      </c>
      <c r="Y20" s="164">
        <v>7303813</v>
      </c>
      <c r="Z20" s="164">
        <v>1989035</v>
      </c>
      <c r="AA20" s="455">
        <v>0</v>
      </c>
      <c r="AB20" s="455">
        <v>0</v>
      </c>
      <c r="AC20" s="455">
        <v>0</v>
      </c>
      <c r="AD20" s="455">
        <v>0</v>
      </c>
      <c r="AE20" s="455">
        <v>0</v>
      </c>
      <c r="AF20" s="163">
        <v>0</v>
      </c>
      <c r="AG20" s="157">
        <v>371822</v>
      </c>
      <c r="AH20" s="166">
        <v>3476536</v>
      </c>
      <c r="AI20" s="16">
        <v>3476536</v>
      </c>
      <c r="AJ20" s="157">
        <v>1838242</v>
      </c>
      <c r="AK20" s="167">
        <v>7303813</v>
      </c>
      <c r="AL20" s="456" t="s">
        <v>294</v>
      </c>
    </row>
    <row r="21" spans="1:38" x14ac:dyDescent="0.25">
      <c r="A21" s="310">
        <v>10271</v>
      </c>
      <c r="B21" s="153" t="s">
        <v>490</v>
      </c>
      <c r="C21" s="168" t="s">
        <v>414</v>
      </c>
      <c r="D21" s="154" t="s">
        <v>232</v>
      </c>
      <c r="E21" s="152" t="s">
        <v>120</v>
      </c>
      <c r="F21" s="152" t="s">
        <v>233</v>
      </c>
      <c r="G21" s="154" t="s">
        <v>161</v>
      </c>
      <c r="H21" s="152">
        <v>66</v>
      </c>
      <c r="I21" s="152">
        <v>4</v>
      </c>
      <c r="J21" s="162">
        <v>41480</v>
      </c>
      <c r="K21" s="152" t="s">
        <v>171</v>
      </c>
      <c r="L21" s="87">
        <v>479665</v>
      </c>
      <c r="M21" s="87">
        <v>2969882</v>
      </c>
      <c r="N21" s="65">
        <v>798973.5</v>
      </c>
      <c r="O21" s="87">
        <v>555747.5</v>
      </c>
      <c r="P21" s="87">
        <v>1349857</v>
      </c>
      <c r="Q21" s="151">
        <v>6154125</v>
      </c>
      <c r="R21" s="152" t="s">
        <v>174</v>
      </c>
      <c r="S21" s="157">
        <v>6154125</v>
      </c>
      <c r="T21" s="157">
        <v>1295000</v>
      </c>
      <c r="U21" s="163">
        <v>1358741</v>
      </c>
      <c r="V21" s="16">
        <v>1302000</v>
      </c>
      <c r="W21" s="16">
        <v>0</v>
      </c>
      <c r="X21" s="157">
        <v>705193</v>
      </c>
      <c r="Y21" s="164">
        <v>6154125</v>
      </c>
      <c r="Z21" s="455">
        <v>0</v>
      </c>
      <c r="AA21" s="166">
        <v>510000</v>
      </c>
      <c r="AB21" s="164">
        <v>792000</v>
      </c>
      <c r="AC21" s="455">
        <v>0</v>
      </c>
      <c r="AD21" s="455">
        <v>0</v>
      </c>
      <c r="AE21" s="157">
        <v>147704</v>
      </c>
      <c r="AF21" s="163">
        <v>1358741</v>
      </c>
      <c r="AG21" s="455">
        <v>0</v>
      </c>
      <c r="AH21" s="169">
        <v>0</v>
      </c>
      <c r="AI21" s="16">
        <v>1358741</v>
      </c>
      <c r="AJ21" s="157">
        <v>705193</v>
      </c>
      <c r="AK21" s="167">
        <v>6154125</v>
      </c>
      <c r="AL21" s="456" t="s">
        <v>294</v>
      </c>
    </row>
    <row r="22" spans="1:38" x14ac:dyDescent="0.25">
      <c r="A22" s="457">
        <v>10281</v>
      </c>
      <c r="B22" s="158" t="s">
        <v>509</v>
      </c>
      <c r="C22" s="458" t="s">
        <v>526</v>
      </c>
      <c r="D22" s="159" t="s">
        <v>273</v>
      </c>
      <c r="E22" s="459" t="s">
        <v>274</v>
      </c>
      <c r="F22" s="459" t="s">
        <v>275</v>
      </c>
      <c r="G22" s="159" t="s">
        <v>104</v>
      </c>
      <c r="H22" s="459">
        <v>284</v>
      </c>
      <c r="I22" s="459">
        <v>0</v>
      </c>
      <c r="J22" s="162">
        <v>41759</v>
      </c>
      <c r="K22" s="459" t="s">
        <v>171</v>
      </c>
      <c r="L22" s="454">
        <v>30527549</v>
      </c>
      <c r="M22" s="454">
        <v>13915000</v>
      </c>
      <c r="N22" s="16">
        <v>8298022</v>
      </c>
      <c r="O22" s="454">
        <v>2500000</v>
      </c>
      <c r="P22" s="454">
        <v>28252861</v>
      </c>
      <c r="Q22" s="460">
        <v>83493432</v>
      </c>
      <c r="R22" s="459" t="s">
        <v>174</v>
      </c>
      <c r="S22" s="455">
        <v>83493432</v>
      </c>
      <c r="T22" s="455">
        <v>25000000</v>
      </c>
      <c r="U22" s="461">
        <v>1299955</v>
      </c>
      <c r="V22" s="16">
        <v>0</v>
      </c>
      <c r="W22" s="16">
        <v>0</v>
      </c>
      <c r="X22" s="157">
        <v>55893477</v>
      </c>
      <c r="Y22" s="462">
        <v>83493432</v>
      </c>
      <c r="Z22" s="455">
        <v>0</v>
      </c>
      <c r="AA22" s="455">
        <v>0</v>
      </c>
      <c r="AB22" s="455">
        <v>0</v>
      </c>
      <c r="AC22" s="455">
        <v>0</v>
      </c>
      <c r="AD22" s="455">
        <v>0</v>
      </c>
      <c r="AE22" s="455">
        <v>12738285</v>
      </c>
      <c r="AF22" s="461">
        <v>1299955</v>
      </c>
      <c r="AG22" s="455">
        <v>0</v>
      </c>
      <c r="AH22" s="169">
        <v>0</v>
      </c>
      <c r="AI22" s="16">
        <v>1299955</v>
      </c>
      <c r="AJ22" s="157">
        <v>55893477</v>
      </c>
      <c r="AK22" s="463">
        <v>83493432</v>
      </c>
      <c r="AL22" s="456" t="s">
        <v>294</v>
      </c>
    </row>
    <row r="23" spans="1:38" x14ac:dyDescent="0.25">
      <c r="A23" s="310">
        <v>10283</v>
      </c>
      <c r="B23" s="153" t="s">
        <v>505</v>
      </c>
      <c r="C23" s="168" t="s">
        <v>483</v>
      </c>
      <c r="D23" s="154" t="s">
        <v>264</v>
      </c>
      <c r="E23" s="152" t="s">
        <v>104</v>
      </c>
      <c r="F23" s="152" t="s">
        <v>265</v>
      </c>
      <c r="G23" s="154" t="s">
        <v>156</v>
      </c>
      <c r="H23" s="152">
        <v>101</v>
      </c>
      <c r="I23" s="152">
        <v>16</v>
      </c>
      <c r="J23" s="162">
        <v>41677</v>
      </c>
      <c r="K23" s="152" t="s">
        <v>171</v>
      </c>
      <c r="L23" s="87">
        <v>5174120</v>
      </c>
      <c r="M23" s="87">
        <v>3910059</v>
      </c>
      <c r="N23" s="65">
        <v>1829791</v>
      </c>
      <c r="O23" s="87">
        <v>1330204</v>
      </c>
      <c r="P23" s="87">
        <v>1108594</v>
      </c>
      <c r="Q23" s="151">
        <v>13352768</v>
      </c>
      <c r="R23" s="152" t="s">
        <v>175</v>
      </c>
      <c r="S23" s="157">
        <v>13352768</v>
      </c>
      <c r="T23" s="16">
        <v>0</v>
      </c>
      <c r="U23" s="163">
        <v>2919080</v>
      </c>
      <c r="V23" s="16">
        <v>2268653</v>
      </c>
      <c r="W23" s="16">
        <v>0</v>
      </c>
      <c r="X23" s="156">
        <v>8165035</v>
      </c>
      <c r="Y23" s="164">
        <v>13352768</v>
      </c>
      <c r="Z23" s="455">
        <v>0</v>
      </c>
      <c r="AA23" s="455">
        <v>0</v>
      </c>
      <c r="AB23" s="164">
        <v>2268653</v>
      </c>
      <c r="AC23" s="455">
        <v>0</v>
      </c>
      <c r="AD23" s="455">
        <v>0</v>
      </c>
      <c r="AE23" s="157">
        <v>374241</v>
      </c>
      <c r="AF23" s="163">
        <v>2919080</v>
      </c>
      <c r="AG23" s="455">
        <v>0</v>
      </c>
      <c r="AH23" s="169">
        <v>0</v>
      </c>
      <c r="AI23" s="16">
        <v>2919080</v>
      </c>
      <c r="AJ23" s="156">
        <v>8165035</v>
      </c>
      <c r="AK23" s="167">
        <v>13352768</v>
      </c>
      <c r="AL23" s="456" t="s">
        <v>294</v>
      </c>
    </row>
    <row r="24" spans="1:38" x14ac:dyDescent="0.25">
      <c r="A24" s="310">
        <v>10284</v>
      </c>
      <c r="B24" s="153" t="s">
        <v>500</v>
      </c>
      <c r="C24" s="168" t="s">
        <v>521</v>
      </c>
      <c r="D24" s="154" t="s">
        <v>254</v>
      </c>
      <c r="E24" s="152" t="s">
        <v>255</v>
      </c>
      <c r="F24" s="152" t="s">
        <v>256</v>
      </c>
      <c r="G24" s="154" t="s">
        <v>285</v>
      </c>
      <c r="H24" s="152">
        <v>53</v>
      </c>
      <c r="I24" s="152">
        <v>6</v>
      </c>
      <c r="J24" s="162">
        <v>41620</v>
      </c>
      <c r="K24" s="152" t="s">
        <v>293</v>
      </c>
      <c r="L24" s="87">
        <v>415000</v>
      </c>
      <c r="M24" s="87">
        <v>6360480</v>
      </c>
      <c r="N24" s="65">
        <v>2725052</v>
      </c>
      <c r="O24" s="87">
        <v>1325097</v>
      </c>
      <c r="P24" s="87">
        <v>4083698</v>
      </c>
      <c r="Q24" s="151">
        <v>14909327</v>
      </c>
      <c r="R24" s="152" t="s">
        <v>175</v>
      </c>
      <c r="S24" s="157">
        <v>14909327</v>
      </c>
      <c r="T24" s="157">
        <v>5400000</v>
      </c>
      <c r="U24" s="163">
        <v>3534226</v>
      </c>
      <c r="V24" s="16">
        <v>4975000</v>
      </c>
      <c r="W24" s="16">
        <v>0</v>
      </c>
      <c r="X24" s="157">
        <v>1000101</v>
      </c>
      <c r="Y24" s="164">
        <v>14909327</v>
      </c>
      <c r="Z24" s="455">
        <v>0</v>
      </c>
      <c r="AA24" s="455">
        <v>0</v>
      </c>
      <c r="AB24" s="164">
        <v>2500000</v>
      </c>
      <c r="AC24" s="164">
        <v>2475000</v>
      </c>
      <c r="AD24" s="455">
        <v>0</v>
      </c>
      <c r="AE24" s="157">
        <v>372061</v>
      </c>
      <c r="AF24" s="163">
        <v>3534226</v>
      </c>
      <c r="AG24" s="455">
        <v>0</v>
      </c>
      <c r="AH24" s="169">
        <v>0</v>
      </c>
      <c r="AI24" s="16">
        <v>3534226</v>
      </c>
      <c r="AJ24" s="157">
        <v>1000101</v>
      </c>
      <c r="AK24" s="167">
        <v>14909327</v>
      </c>
      <c r="AL24" s="456" t="s">
        <v>294</v>
      </c>
    </row>
    <row r="25" spans="1:38" x14ac:dyDescent="0.25">
      <c r="A25" s="457">
        <v>10289</v>
      </c>
      <c r="B25" s="158" t="s">
        <v>511</v>
      </c>
      <c r="C25" s="458" t="s">
        <v>528</v>
      </c>
      <c r="D25" s="159" t="s">
        <v>277</v>
      </c>
      <c r="E25" s="459" t="s">
        <v>104</v>
      </c>
      <c r="F25" s="459" t="s">
        <v>278</v>
      </c>
      <c r="G25" s="159" t="s">
        <v>156</v>
      </c>
      <c r="H25" s="459">
        <v>51</v>
      </c>
      <c r="I25" s="459">
        <v>6</v>
      </c>
      <c r="J25" s="162">
        <v>41780</v>
      </c>
      <c r="K25" s="459" t="s">
        <v>171</v>
      </c>
      <c r="L25" s="454">
        <v>2894192</v>
      </c>
      <c r="M25" s="454">
        <v>2958178</v>
      </c>
      <c r="N25" s="16">
        <v>1121520</v>
      </c>
      <c r="O25" s="454">
        <v>743350</v>
      </c>
      <c r="P25" s="454">
        <v>243347</v>
      </c>
      <c r="Q25" s="151">
        <v>7960587</v>
      </c>
      <c r="R25" s="459" t="s">
        <v>175</v>
      </c>
      <c r="S25" s="157">
        <v>7960587</v>
      </c>
      <c r="T25" s="157">
        <v>1270000</v>
      </c>
      <c r="U25" s="465">
        <v>2100056</v>
      </c>
      <c r="V25" s="16">
        <v>1513702</v>
      </c>
      <c r="W25" s="16">
        <v>0</v>
      </c>
      <c r="X25" s="157">
        <v>2982593</v>
      </c>
      <c r="Y25" s="466">
        <v>7960587</v>
      </c>
      <c r="Z25" s="455">
        <v>0</v>
      </c>
      <c r="AA25" s="455">
        <v>1513702</v>
      </c>
      <c r="AB25" s="455">
        <v>0</v>
      </c>
      <c r="AC25" s="455">
        <v>0</v>
      </c>
      <c r="AD25" s="455">
        <v>0</v>
      </c>
      <c r="AE25" s="157">
        <v>244193</v>
      </c>
      <c r="AF25" s="465">
        <v>2100056</v>
      </c>
      <c r="AG25" s="455">
        <v>0</v>
      </c>
      <c r="AH25" s="169">
        <v>0</v>
      </c>
      <c r="AI25" s="16">
        <v>2100056</v>
      </c>
      <c r="AJ25" s="157">
        <v>2982593</v>
      </c>
      <c r="AK25" s="467">
        <v>7960587</v>
      </c>
      <c r="AL25" s="456" t="s">
        <v>294</v>
      </c>
    </row>
    <row r="26" spans="1:38" x14ac:dyDescent="0.25">
      <c r="A26" s="457">
        <v>10292</v>
      </c>
      <c r="B26" s="158" t="s">
        <v>506</v>
      </c>
      <c r="C26" s="468" t="s">
        <v>423</v>
      </c>
      <c r="D26" s="159" t="s">
        <v>266</v>
      </c>
      <c r="E26" s="459" t="s">
        <v>267</v>
      </c>
      <c r="F26" s="459" t="s">
        <v>268</v>
      </c>
      <c r="G26" s="159" t="s">
        <v>159</v>
      </c>
      <c r="H26" s="459">
        <v>105</v>
      </c>
      <c r="I26" s="459">
        <v>0</v>
      </c>
      <c r="J26" s="162">
        <v>41697</v>
      </c>
      <c r="K26" s="459" t="s">
        <v>171</v>
      </c>
      <c r="L26" s="87">
        <v>4505000</v>
      </c>
      <c r="M26" s="87">
        <v>2760972</v>
      </c>
      <c r="N26" s="65">
        <v>1237024</v>
      </c>
      <c r="O26" s="87">
        <v>1015079</v>
      </c>
      <c r="P26" s="87">
        <v>349999</v>
      </c>
      <c r="Q26" s="460">
        <v>9868074</v>
      </c>
      <c r="R26" s="459" t="s">
        <v>175</v>
      </c>
      <c r="S26" s="455">
        <v>9868073.8000000007</v>
      </c>
      <c r="T26" s="455">
        <v>4805000</v>
      </c>
      <c r="U26" s="461">
        <v>2425360</v>
      </c>
      <c r="V26" s="16">
        <v>1315155</v>
      </c>
      <c r="W26" s="16">
        <v>0</v>
      </c>
      <c r="X26" s="157">
        <v>1155055.8000000007</v>
      </c>
      <c r="Y26" s="462">
        <v>9868073.8000000007</v>
      </c>
      <c r="Z26" s="455">
        <v>0</v>
      </c>
      <c r="AA26" s="455">
        <v>0</v>
      </c>
      <c r="AB26" s="462">
        <v>1315155</v>
      </c>
      <c r="AC26" s="455">
        <v>0</v>
      </c>
      <c r="AD26" s="455">
        <v>0</v>
      </c>
      <c r="AE26" s="455">
        <v>256354</v>
      </c>
      <c r="AF26" s="461">
        <v>2425360</v>
      </c>
      <c r="AG26" s="455">
        <v>0</v>
      </c>
      <c r="AH26" s="169">
        <v>0</v>
      </c>
      <c r="AI26" s="16">
        <v>2425360</v>
      </c>
      <c r="AJ26" s="157">
        <v>1155055.8000000007</v>
      </c>
      <c r="AK26" s="463">
        <v>9868073.8000000007</v>
      </c>
      <c r="AL26" s="456" t="s">
        <v>294</v>
      </c>
    </row>
    <row r="27" spans="1:38" x14ac:dyDescent="0.25">
      <c r="A27" s="457">
        <v>10297</v>
      </c>
      <c r="B27" s="158" t="s">
        <v>512</v>
      </c>
      <c r="C27" s="458" t="s">
        <v>529</v>
      </c>
      <c r="D27" s="159" t="s">
        <v>279</v>
      </c>
      <c r="E27" s="459" t="s">
        <v>280</v>
      </c>
      <c r="F27" s="459" t="s">
        <v>281</v>
      </c>
      <c r="G27" s="159" t="s">
        <v>287</v>
      </c>
      <c r="H27" s="459">
        <v>98</v>
      </c>
      <c r="I27" s="459">
        <v>10</v>
      </c>
      <c r="J27" s="162">
        <v>41780</v>
      </c>
      <c r="K27" s="459" t="s">
        <v>171</v>
      </c>
      <c r="L27" s="87">
        <v>8158725</v>
      </c>
      <c r="M27" s="87">
        <v>3250627</v>
      </c>
      <c r="N27" s="65">
        <v>1405345</v>
      </c>
      <c r="O27" s="87">
        <v>1480063</v>
      </c>
      <c r="P27" s="87">
        <v>506417</v>
      </c>
      <c r="Q27" s="151">
        <v>14801177</v>
      </c>
      <c r="R27" s="459" t="s">
        <v>175</v>
      </c>
      <c r="S27" s="157">
        <v>14801177</v>
      </c>
      <c r="T27" s="455">
        <v>0</v>
      </c>
      <c r="U27" s="465">
        <v>3768954</v>
      </c>
      <c r="V27" s="16">
        <v>3325000</v>
      </c>
      <c r="W27" s="16">
        <v>0</v>
      </c>
      <c r="X27" s="157">
        <v>7348749</v>
      </c>
      <c r="Y27" s="466">
        <v>14801177</v>
      </c>
      <c r="Z27" s="455">
        <v>0</v>
      </c>
      <c r="AA27" s="455">
        <v>0</v>
      </c>
      <c r="AB27" s="469">
        <v>2500000</v>
      </c>
      <c r="AC27" s="466">
        <v>825000</v>
      </c>
      <c r="AD27" s="455">
        <v>0</v>
      </c>
      <c r="AE27" s="157">
        <v>376895</v>
      </c>
      <c r="AF27" s="465">
        <v>3768954</v>
      </c>
      <c r="AG27" s="455">
        <v>0</v>
      </c>
      <c r="AH27" s="169">
        <v>0</v>
      </c>
      <c r="AI27" s="16">
        <v>3768954</v>
      </c>
      <c r="AJ27" s="157">
        <v>7348749</v>
      </c>
      <c r="AK27" s="467">
        <v>14801177</v>
      </c>
      <c r="AL27" s="456" t="s">
        <v>294</v>
      </c>
    </row>
    <row r="28" spans="1:38" x14ac:dyDescent="0.25">
      <c r="A28" s="470" t="s">
        <v>1732</v>
      </c>
      <c r="B28" s="471"/>
      <c r="C28" s="450"/>
      <c r="D28" s="471"/>
      <c r="E28" s="472"/>
      <c r="F28" s="472"/>
      <c r="G28" s="471"/>
      <c r="H28" s="472">
        <f>SUBTOTAL(109,FY14_Table[Units])</f>
        <v>2407</v>
      </c>
      <c r="I28" s="472">
        <f>SUBTOTAL(109,FY14_Table[DisUnits])</f>
        <v>155</v>
      </c>
      <c r="J28" s="472"/>
      <c r="K28" s="472"/>
      <c r="L28" s="473">
        <f>SUBTOTAL(109,FY14_Table[AcquisitionCost])</f>
        <v>128112015</v>
      </c>
      <c r="M28" s="473">
        <f>SUBTOTAL(109,FY14_Table[ConstructionCost])</f>
        <v>186554761</v>
      </c>
      <c r="N28" s="473">
        <f>SUBTOTAL(109,FY14_Table[SoftCost])</f>
        <v>56695445.299999997</v>
      </c>
      <c r="O28" s="473">
        <f>SUBTOTAL(109,FY14_Table[DeveloperFees])</f>
        <v>36085889.700000003</v>
      </c>
      <c r="P28" s="473">
        <f>SUBTOTAL(109,FY14_Table[Reserves])</f>
        <v>56011872.329999998</v>
      </c>
      <c r="Q28" s="473">
        <f>SUBTOTAL(109,FY14_Table[TOTAL])</f>
        <v>463459983.32999998</v>
      </c>
      <c r="R28" s="473">
        <f>SUBTOTAL(109,FY14_Table[OccupancyType])</f>
        <v>0</v>
      </c>
      <c r="S28" s="473">
        <f>SUBTOTAL(109,FY14_Table[UsesTotal])</f>
        <v>463459983.13</v>
      </c>
      <c r="T28" s="473">
        <f>SUBTOTAL(109,FY14_Table[Bond Funds])</f>
        <v>84700000</v>
      </c>
      <c r="U28" s="473">
        <f>SUBTOTAL(109,FY14_Table[[Tax Credits ]])</f>
        <v>147209809</v>
      </c>
      <c r="V28" s="473">
        <f>SUBTOTAL(109,FY14_Table[State Funds])</f>
        <v>40491953</v>
      </c>
      <c r="W28" s="473">
        <f>SUBTOTAL(109,FY14_Table[Federal Funds])</f>
        <v>4314645</v>
      </c>
      <c r="X28" s="473">
        <f>SUBTOTAL(109,FY14_Table[LeveragedFunds])</f>
        <v>181934189.13</v>
      </c>
      <c r="Y28" s="473">
        <f>SUBTOTAL(109,FY14_Table[[TotalCost AllFunds ]])</f>
        <v>463459983.13</v>
      </c>
      <c r="Z28" s="473">
        <f>SUBTOTAL(109,FY14_Table[Fed HOME])</f>
        <v>4314645</v>
      </c>
      <c r="AA28" s="473">
        <f>SUBTOTAL(109,FY14_Table[Rental Hsg Loan Program (MRHP+RHP)])</f>
        <v>6547145</v>
      </c>
      <c r="AB28" s="473">
        <f>SUBTOTAL(109,FY14_Table[RHW])</f>
        <v>22101808</v>
      </c>
      <c r="AC28" s="473">
        <f>SUBTOTAL(109,FY14_Table[PRHP])</f>
        <v>10443000</v>
      </c>
      <c r="AD28" s="473">
        <f>SUBTOTAL(109,FY14_Table[THG/FAF])</f>
        <v>1400000</v>
      </c>
      <c r="AE28" s="473">
        <f>SUBTOTAL(109,FY14_Table[4% Tax Credit])</f>
        <v>19173501</v>
      </c>
      <c r="AF28" s="473">
        <f>SUBTOTAL(109,FY14_Table[4% Tax Credit RU])</f>
        <v>62134982</v>
      </c>
      <c r="AG28" s="473">
        <f>SUBTOTAL(109,FY14_Table[9% Tax Credit])</f>
        <v>8366200</v>
      </c>
      <c r="AH28" s="473">
        <f>SUBTOTAL(109,FY14_Table[9% Tax CreditRU])</f>
        <v>85074827</v>
      </c>
      <c r="AI28" s="473">
        <f>SUBTOTAL(109,FY14_Table[Total TaxCredit RU])</f>
        <v>147209809</v>
      </c>
      <c r="AJ28" s="473">
        <f>SUBTOTAL(109,FY14_Table[Leveraged Capital])</f>
        <v>181934189.13</v>
      </c>
      <c r="AK28" s="473">
        <f>SUBTOTAL(109,FY14_Table[TOTAL2])</f>
        <v>463459983.13</v>
      </c>
      <c r="AL28" s="474"/>
    </row>
    <row r="29" spans="1:38" x14ac:dyDescent="0.25">
      <c r="A29" s="451" t="s">
        <v>1718</v>
      </c>
      <c r="B29" s="42"/>
      <c r="C29" s="42"/>
      <c r="D29" s="42"/>
      <c r="E29" s="42"/>
      <c r="F29" s="42"/>
      <c r="G29" s="42"/>
      <c r="H29" s="475"/>
      <c r="I29" s="475"/>
      <c r="J29" s="42"/>
      <c r="K29" s="42"/>
      <c r="L29" s="42"/>
      <c r="M29" s="42"/>
      <c r="N29" s="42"/>
      <c r="O29" s="42"/>
      <c r="P29" s="42"/>
      <c r="Q29" s="42"/>
      <c r="R29" s="42"/>
      <c r="S29" s="42"/>
      <c r="T29" s="42"/>
      <c r="U29" s="42"/>
      <c r="V29" s="42"/>
      <c r="W29" s="42"/>
      <c r="X29" s="42"/>
      <c r="Y29" s="42"/>
      <c r="Z29" s="42"/>
      <c r="AA29" s="42"/>
      <c r="AB29" s="42"/>
      <c r="AC29" s="42"/>
      <c r="AD29" s="42"/>
      <c r="AE29" s="42"/>
      <c r="AF29" s="42"/>
      <c r="AG29" s="42"/>
      <c r="AH29" s="42"/>
      <c r="AI29" s="42"/>
      <c r="AJ29" s="42"/>
      <c r="AK29" s="42"/>
      <c r="AL29" s="43"/>
    </row>
  </sheetData>
  <pageMargins left="0.7" right="0.7" top="0.75" bottom="0.75" header="0.3" footer="0.3"/>
  <tableParts count="1">
    <tablePart r:id="rId1"/>
  </tableParts>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C32ADF3-001C-4F4F-BF32-007FD680426E}">
  <sheetPr codeName="Sheet14"/>
  <dimension ref="A1:BY34"/>
  <sheetViews>
    <sheetView workbookViewId="0">
      <pane xSplit="1" topLeftCell="B1" activePane="topRight" state="frozen"/>
      <selection activeCell="U19" sqref="U19"/>
      <selection pane="topRight" activeCell="V1" sqref="V1"/>
    </sheetView>
  </sheetViews>
  <sheetFormatPr defaultColWidth="9.28515625" defaultRowHeight="15" x14ac:dyDescent="0.25"/>
  <cols>
    <col min="1" max="1" width="14.85546875" style="31" customWidth="1"/>
    <col min="2" max="2" width="43.28515625" style="31" bestFit="1" customWidth="1"/>
    <col min="3" max="3" width="37.42578125" style="31" customWidth="1"/>
    <col min="4" max="4" width="49.28515625" style="31" customWidth="1"/>
    <col min="5" max="5" width="14.5703125" style="31" customWidth="1"/>
    <col min="6" max="6" width="11.85546875" style="31" customWidth="1"/>
    <col min="7" max="7" width="15.42578125" style="31" customWidth="1"/>
    <col min="8" max="8" width="7.28515625" style="31" customWidth="1"/>
    <col min="9" max="9" width="9.7109375" style="31" customWidth="1"/>
    <col min="10" max="10" width="13.28515625" style="31" customWidth="1"/>
    <col min="11" max="11" width="13" style="31" customWidth="1"/>
    <col min="12" max="12" width="15.85546875" style="31" customWidth="1"/>
    <col min="13" max="13" width="17.28515625" style="31" customWidth="1"/>
    <col min="14" max="14" width="16.140625" style="31" customWidth="1"/>
    <col min="15" max="15" width="15.140625" style="31" customWidth="1"/>
    <col min="16" max="16" width="13.7109375" style="31" customWidth="1"/>
    <col min="17" max="17" width="17.5703125" style="31" customWidth="1"/>
    <col min="18" max="18" width="16.28515625" style="31" customWidth="1"/>
    <col min="19" max="19" width="14.140625" style="31" customWidth="1"/>
    <col min="20" max="20" width="12.7109375" style="31" customWidth="1"/>
    <col min="21" max="21" width="14.7109375" style="31" customWidth="1"/>
    <col min="22" max="22" width="12.7109375" style="31" customWidth="1"/>
    <col min="23" max="23" width="14.42578125" style="31" customWidth="1"/>
    <col min="24" max="24" width="16.5703125" style="31" customWidth="1"/>
    <col min="25" max="25" width="14.7109375" style="31" customWidth="1"/>
    <col min="26" max="26" width="11.7109375" style="31" customWidth="1"/>
    <col min="27" max="27" width="35.28515625" style="31" customWidth="1"/>
    <col min="28" max="28" width="10.7109375" style="31" customWidth="1"/>
    <col min="29" max="30" width="10.28515625" style="31" customWidth="1"/>
    <col min="31" max="31" width="14.140625" style="31" customWidth="1"/>
    <col min="32" max="32" width="17" style="31" customWidth="1"/>
    <col min="33" max="33" width="14.5703125" style="31" customWidth="1"/>
    <col min="34" max="34" width="16.5703125" style="31" customWidth="1"/>
    <col min="35" max="35" width="18.28515625" style="31" customWidth="1"/>
    <col min="36" max="36" width="17.7109375" style="31" customWidth="1"/>
    <col min="37" max="37" width="12.28515625" style="31" bestFit="1" customWidth="1"/>
    <col min="38" max="38" width="21.140625" style="31" customWidth="1"/>
    <col min="39" max="16384" width="9.28515625" style="31"/>
  </cols>
  <sheetData>
    <row r="1" spans="1:77" s="449" customFormat="1" ht="51" customHeight="1" x14ac:dyDescent="0.2">
      <c r="A1" s="306" t="s">
        <v>488</v>
      </c>
      <c r="B1" s="307" t="s">
        <v>361</v>
      </c>
      <c r="C1" s="307" t="s">
        <v>362</v>
      </c>
      <c r="D1" s="307" t="s">
        <v>19</v>
      </c>
      <c r="E1" s="307" t="s">
        <v>21</v>
      </c>
      <c r="F1" s="307" t="s">
        <v>22</v>
      </c>
      <c r="G1" s="307" t="s">
        <v>23</v>
      </c>
      <c r="H1" s="307" t="s">
        <v>24</v>
      </c>
      <c r="I1" s="307" t="s">
        <v>28</v>
      </c>
      <c r="J1" s="307" t="s">
        <v>31</v>
      </c>
      <c r="K1" s="307" t="s">
        <v>33</v>
      </c>
      <c r="L1" s="307" t="s">
        <v>37</v>
      </c>
      <c r="M1" s="307" t="s">
        <v>40</v>
      </c>
      <c r="N1" s="307" t="s">
        <v>43</v>
      </c>
      <c r="O1" s="307" t="s">
        <v>45</v>
      </c>
      <c r="P1" s="307" t="s">
        <v>47</v>
      </c>
      <c r="Q1" s="308" t="s">
        <v>847</v>
      </c>
      <c r="R1" s="307" t="s">
        <v>52</v>
      </c>
      <c r="S1" s="307" t="s">
        <v>55</v>
      </c>
      <c r="T1" s="307" t="s">
        <v>58</v>
      </c>
      <c r="U1" s="307" t="s">
        <v>61</v>
      </c>
      <c r="V1" s="307" t="s">
        <v>63</v>
      </c>
      <c r="W1" s="307" t="s">
        <v>66</v>
      </c>
      <c r="X1" s="307" t="s">
        <v>68</v>
      </c>
      <c r="Y1" s="308" t="s">
        <v>1720</v>
      </c>
      <c r="Z1" s="307" t="s">
        <v>73</v>
      </c>
      <c r="AA1" s="393" t="s">
        <v>704</v>
      </c>
      <c r="AB1" s="307" t="s">
        <v>76</v>
      </c>
      <c r="AC1" s="307" t="s">
        <v>78</v>
      </c>
      <c r="AD1" s="307" t="s">
        <v>80</v>
      </c>
      <c r="AE1" s="307" t="s">
        <v>96</v>
      </c>
      <c r="AF1" s="307" t="s">
        <v>95</v>
      </c>
      <c r="AG1" s="307" t="s">
        <v>94</v>
      </c>
      <c r="AH1" s="307" t="s">
        <v>93</v>
      </c>
      <c r="AI1" s="307" t="s">
        <v>92</v>
      </c>
      <c r="AJ1" s="307" t="s">
        <v>91</v>
      </c>
      <c r="AK1" s="307" t="s">
        <v>1731</v>
      </c>
      <c r="AL1" s="309" t="s">
        <v>99</v>
      </c>
    </row>
    <row r="2" spans="1:77" x14ac:dyDescent="0.25">
      <c r="A2" s="303">
        <v>10163</v>
      </c>
      <c r="B2" s="175" t="s">
        <v>531</v>
      </c>
      <c r="C2" s="175" t="s">
        <v>410</v>
      </c>
      <c r="D2" s="154" t="s">
        <v>298</v>
      </c>
      <c r="E2" s="154" t="s">
        <v>299</v>
      </c>
      <c r="F2" s="154" t="s">
        <v>300</v>
      </c>
      <c r="G2" s="154" t="s">
        <v>104</v>
      </c>
      <c r="H2" s="154">
        <v>94</v>
      </c>
      <c r="I2" s="154">
        <v>10</v>
      </c>
      <c r="J2" s="197">
        <v>41113</v>
      </c>
      <c r="K2" s="154" t="s">
        <v>169</v>
      </c>
      <c r="L2" s="296">
        <v>1227000</v>
      </c>
      <c r="M2" s="296">
        <v>9129047</v>
      </c>
      <c r="N2" s="55">
        <v>1896992</v>
      </c>
      <c r="O2" s="296">
        <v>1663622</v>
      </c>
      <c r="P2" s="296">
        <v>393490</v>
      </c>
      <c r="Q2" s="167">
        <v>14310151</v>
      </c>
      <c r="R2" s="154" t="s">
        <v>175</v>
      </c>
      <c r="S2" s="164">
        <v>14310151</v>
      </c>
      <c r="T2" s="292">
        <v>0</v>
      </c>
      <c r="U2" s="291">
        <v>8329251</v>
      </c>
      <c r="V2" s="55">
        <v>0</v>
      </c>
      <c r="W2" s="55">
        <v>0</v>
      </c>
      <c r="X2" s="164">
        <v>5980900</v>
      </c>
      <c r="Y2" s="167">
        <v>14310151</v>
      </c>
      <c r="Z2" s="292">
        <v>0</v>
      </c>
      <c r="AA2" s="292">
        <v>0</v>
      </c>
      <c r="AB2" s="292">
        <v>0</v>
      </c>
      <c r="AC2" s="292">
        <v>0</v>
      </c>
      <c r="AD2" s="292">
        <v>0</v>
      </c>
      <c r="AE2" s="292">
        <v>0</v>
      </c>
      <c r="AF2" s="291">
        <v>0</v>
      </c>
      <c r="AG2" s="164">
        <v>946600</v>
      </c>
      <c r="AH2" s="291">
        <v>8329251</v>
      </c>
      <c r="AI2" s="55">
        <v>8329251</v>
      </c>
      <c r="AJ2" s="164">
        <v>5980900</v>
      </c>
      <c r="AK2" s="167">
        <v>14310151</v>
      </c>
      <c r="AL2" s="305" t="s">
        <v>294</v>
      </c>
    </row>
    <row r="3" spans="1:77" x14ac:dyDescent="0.25">
      <c r="A3" s="303">
        <v>10228</v>
      </c>
      <c r="B3" s="175" t="s">
        <v>530</v>
      </c>
      <c r="C3" s="175" t="s">
        <v>434</v>
      </c>
      <c r="D3" s="154" t="s">
        <v>295</v>
      </c>
      <c r="E3" s="154" t="s">
        <v>296</v>
      </c>
      <c r="F3" s="154" t="s">
        <v>297</v>
      </c>
      <c r="G3" s="154" t="s">
        <v>104</v>
      </c>
      <c r="H3" s="154">
        <v>140</v>
      </c>
      <c r="I3" s="154">
        <v>7</v>
      </c>
      <c r="J3" s="197">
        <v>41114</v>
      </c>
      <c r="K3" s="154" t="s">
        <v>171</v>
      </c>
      <c r="L3" s="198">
        <v>8900000</v>
      </c>
      <c r="M3" s="198">
        <v>3556538</v>
      </c>
      <c r="N3" s="199">
        <v>1858161</v>
      </c>
      <c r="O3" s="198">
        <v>1637230</v>
      </c>
      <c r="P3" s="198">
        <v>582761</v>
      </c>
      <c r="Q3" s="167">
        <v>16534690</v>
      </c>
      <c r="R3" s="154" t="s">
        <v>174</v>
      </c>
      <c r="S3" s="164">
        <v>16534690</v>
      </c>
      <c r="T3" s="173">
        <v>9340000</v>
      </c>
      <c r="U3" s="291">
        <v>2685056</v>
      </c>
      <c r="V3" s="55">
        <v>2000000</v>
      </c>
      <c r="W3" s="55">
        <v>0</v>
      </c>
      <c r="X3" s="164">
        <v>1784094</v>
      </c>
      <c r="Y3" s="167">
        <v>16534690</v>
      </c>
      <c r="Z3" s="292">
        <v>0</v>
      </c>
      <c r="AA3" s="164">
        <v>500000</v>
      </c>
      <c r="AB3" s="164">
        <v>1500000</v>
      </c>
      <c r="AC3" s="292">
        <v>0</v>
      </c>
      <c r="AD3" s="292">
        <v>0</v>
      </c>
      <c r="AE3" s="164">
        <v>284981</v>
      </c>
      <c r="AF3" s="291">
        <v>2685056</v>
      </c>
      <c r="AG3" s="292">
        <v>0</v>
      </c>
      <c r="AH3" s="291">
        <v>0</v>
      </c>
      <c r="AI3" s="55">
        <v>2685056</v>
      </c>
      <c r="AJ3" s="164">
        <v>1784094</v>
      </c>
      <c r="AK3" s="167">
        <v>16534690</v>
      </c>
      <c r="AL3" s="305" t="s">
        <v>294</v>
      </c>
    </row>
    <row r="4" spans="1:77" x14ac:dyDescent="0.25">
      <c r="A4" s="303">
        <v>5735</v>
      </c>
      <c r="B4" s="175" t="s">
        <v>532</v>
      </c>
      <c r="C4" s="175" t="s">
        <v>553</v>
      </c>
      <c r="D4" s="154" t="s">
        <v>301</v>
      </c>
      <c r="E4" s="154" t="s">
        <v>302</v>
      </c>
      <c r="F4" s="154" t="s">
        <v>303</v>
      </c>
      <c r="G4" s="154" t="s">
        <v>342</v>
      </c>
      <c r="H4" s="154">
        <v>27</v>
      </c>
      <c r="I4" s="154">
        <v>0</v>
      </c>
      <c r="J4" s="197">
        <v>41116</v>
      </c>
      <c r="K4" s="154" t="s">
        <v>171</v>
      </c>
      <c r="L4" s="55">
        <v>800000</v>
      </c>
      <c r="M4" s="55">
        <v>2247336</v>
      </c>
      <c r="N4" s="55">
        <v>332440</v>
      </c>
      <c r="O4" s="55">
        <v>0</v>
      </c>
      <c r="P4" s="55">
        <v>0</v>
      </c>
      <c r="Q4" s="167">
        <v>3379776</v>
      </c>
      <c r="R4" s="154" t="s">
        <v>176</v>
      </c>
      <c r="S4" s="164">
        <v>3379776</v>
      </c>
      <c r="T4" s="292">
        <v>0</v>
      </c>
      <c r="U4" s="291">
        <v>0</v>
      </c>
      <c r="V4" s="55">
        <v>900000</v>
      </c>
      <c r="W4" s="55">
        <v>0</v>
      </c>
      <c r="X4" s="164">
        <v>2479776</v>
      </c>
      <c r="Y4" s="167">
        <v>3379776</v>
      </c>
      <c r="Z4" s="292">
        <v>0</v>
      </c>
      <c r="AA4" s="292">
        <v>0</v>
      </c>
      <c r="AB4" s="292">
        <v>0</v>
      </c>
      <c r="AC4" s="292">
        <v>0</v>
      </c>
      <c r="AD4" s="164">
        <v>900000</v>
      </c>
      <c r="AE4" s="164">
        <v>0</v>
      </c>
      <c r="AF4" s="291">
        <v>0</v>
      </c>
      <c r="AG4" s="292">
        <v>0</v>
      </c>
      <c r="AH4" s="291">
        <v>0</v>
      </c>
      <c r="AI4" s="55">
        <v>0</v>
      </c>
      <c r="AJ4" s="164">
        <v>2479776</v>
      </c>
      <c r="AK4" s="167">
        <v>3379776</v>
      </c>
      <c r="AL4" s="305" t="s">
        <v>294</v>
      </c>
    </row>
    <row r="5" spans="1:77" x14ac:dyDescent="0.25">
      <c r="A5" s="303">
        <v>10205</v>
      </c>
      <c r="B5" s="175" t="s">
        <v>533</v>
      </c>
      <c r="C5" s="175" t="s">
        <v>554</v>
      </c>
      <c r="D5" s="154" t="s">
        <v>304</v>
      </c>
      <c r="E5" s="154" t="s">
        <v>305</v>
      </c>
      <c r="F5" s="154" t="s">
        <v>306</v>
      </c>
      <c r="G5" s="154" t="s">
        <v>286</v>
      </c>
      <c r="H5" s="154">
        <v>128</v>
      </c>
      <c r="I5" s="154">
        <v>7</v>
      </c>
      <c r="J5" s="197">
        <v>41151</v>
      </c>
      <c r="K5" s="154" t="s">
        <v>171</v>
      </c>
      <c r="L5" s="296">
        <v>4698000</v>
      </c>
      <c r="M5" s="296">
        <v>4835503</v>
      </c>
      <c r="N5" s="55">
        <v>2297765</v>
      </c>
      <c r="O5" s="296">
        <v>1309151</v>
      </c>
      <c r="P5" s="296">
        <v>725000</v>
      </c>
      <c r="Q5" s="167">
        <v>13865419</v>
      </c>
      <c r="R5" s="154" t="s">
        <v>174</v>
      </c>
      <c r="S5" s="164">
        <v>13865419</v>
      </c>
      <c r="T5" s="164">
        <v>5505000</v>
      </c>
      <c r="U5" s="291">
        <v>2749332</v>
      </c>
      <c r="V5" s="55">
        <v>775000</v>
      </c>
      <c r="W5" s="55">
        <v>0</v>
      </c>
      <c r="X5" s="476">
        <v>4063087</v>
      </c>
      <c r="Y5" s="167">
        <v>13865419</v>
      </c>
      <c r="Z5" s="292">
        <v>0</v>
      </c>
      <c r="AA5" s="164">
        <v>775000</v>
      </c>
      <c r="AB5" s="292">
        <v>0</v>
      </c>
      <c r="AC5" s="292">
        <v>0</v>
      </c>
      <c r="AD5" s="292">
        <v>0</v>
      </c>
      <c r="AE5" s="164">
        <v>307016</v>
      </c>
      <c r="AF5" s="291">
        <v>2749332</v>
      </c>
      <c r="AG5" s="292">
        <v>0</v>
      </c>
      <c r="AH5" s="291">
        <v>0</v>
      </c>
      <c r="AI5" s="55">
        <v>2749332</v>
      </c>
      <c r="AJ5" s="476">
        <v>4063087</v>
      </c>
      <c r="AK5" s="167">
        <v>13865419</v>
      </c>
      <c r="AL5" s="305" t="s">
        <v>294</v>
      </c>
    </row>
    <row r="6" spans="1:77" x14ac:dyDescent="0.25">
      <c r="A6" s="303">
        <v>10158</v>
      </c>
      <c r="B6" s="175" t="s">
        <v>535</v>
      </c>
      <c r="C6" s="175" t="s">
        <v>476</v>
      </c>
      <c r="D6" s="154" t="s">
        <v>309</v>
      </c>
      <c r="E6" s="154" t="s">
        <v>104</v>
      </c>
      <c r="F6" s="154" t="s">
        <v>242</v>
      </c>
      <c r="G6" s="154" t="s">
        <v>156</v>
      </c>
      <c r="H6" s="154">
        <v>49</v>
      </c>
      <c r="I6" s="154">
        <v>14</v>
      </c>
      <c r="J6" s="197">
        <v>41165</v>
      </c>
      <c r="K6" s="154" t="s">
        <v>169</v>
      </c>
      <c r="L6" s="296">
        <v>575000</v>
      </c>
      <c r="M6" s="296">
        <v>8709676</v>
      </c>
      <c r="N6" s="55">
        <v>1934133</v>
      </c>
      <c r="O6" s="296">
        <v>1511241</v>
      </c>
      <c r="P6" s="296">
        <v>270000</v>
      </c>
      <c r="Q6" s="167">
        <v>13000050</v>
      </c>
      <c r="R6" s="154" t="s">
        <v>174</v>
      </c>
      <c r="S6" s="164">
        <v>13000050</v>
      </c>
      <c r="T6" s="292">
        <v>0</v>
      </c>
      <c r="U6" s="291">
        <v>9703516</v>
      </c>
      <c r="V6" s="55">
        <v>1404958</v>
      </c>
      <c r="W6" s="55">
        <v>0</v>
      </c>
      <c r="X6" s="164">
        <v>1891576</v>
      </c>
      <c r="Y6" s="167">
        <v>13000050</v>
      </c>
      <c r="Z6" s="292">
        <v>0</v>
      </c>
      <c r="AA6" s="164">
        <v>1404958</v>
      </c>
      <c r="AB6" s="292">
        <v>0</v>
      </c>
      <c r="AC6" s="292">
        <v>0</v>
      </c>
      <c r="AD6" s="292">
        <v>0</v>
      </c>
      <c r="AE6" s="292">
        <v>0</v>
      </c>
      <c r="AF6" s="291">
        <v>0</v>
      </c>
      <c r="AG6" s="164">
        <v>1054730</v>
      </c>
      <c r="AH6" s="291">
        <v>9703516</v>
      </c>
      <c r="AI6" s="55">
        <v>9703516</v>
      </c>
      <c r="AJ6" s="164">
        <v>1891576</v>
      </c>
      <c r="AK6" s="167">
        <v>13000050</v>
      </c>
      <c r="AL6" s="305" t="s">
        <v>294</v>
      </c>
    </row>
    <row r="7" spans="1:77" x14ac:dyDescent="0.25">
      <c r="A7" s="303">
        <v>10156</v>
      </c>
      <c r="B7" s="175" t="s">
        <v>534</v>
      </c>
      <c r="C7" s="175" t="s">
        <v>416</v>
      </c>
      <c r="D7" s="154" t="s">
        <v>307</v>
      </c>
      <c r="E7" s="154" t="s">
        <v>212</v>
      </c>
      <c r="F7" s="154" t="s">
        <v>308</v>
      </c>
      <c r="G7" s="154" t="s">
        <v>159</v>
      </c>
      <c r="H7" s="154">
        <v>88</v>
      </c>
      <c r="I7" s="154">
        <v>5</v>
      </c>
      <c r="J7" s="197">
        <v>41177</v>
      </c>
      <c r="K7" s="154" t="s">
        <v>171</v>
      </c>
      <c r="L7" s="296">
        <v>6002105</v>
      </c>
      <c r="M7" s="296">
        <v>4196476</v>
      </c>
      <c r="N7" s="55">
        <v>1870831</v>
      </c>
      <c r="O7" s="296">
        <v>1422941</v>
      </c>
      <c r="P7" s="296">
        <v>891400</v>
      </c>
      <c r="Q7" s="167">
        <v>14383753</v>
      </c>
      <c r="R7" s="154" t="s">
        <v>174</v>
      </c>
      <c r="S7" s="164">
        <v>14383753</v>
      </c>
      <c r="T7" s="164">
        <v>7200000</v>
      </c>
      <c r="U7" s="291">
        <v>3101891</v>
      </c>
      <c r="V7" s="55">
        <v>0</v>
      </c>
      <c r="W7" s="55">
        <v>0</v>
      </c>
      <c r="X7" s="164">
        <v>4081862</v>
      </c>
      <c r="Y7" s="167">
        <v>14383753</v>
      </c>
      <c r="Z7" s="292">
        <v>0</v>
      </c>
      <c r="AA7" s="292">
        <v>0</v>
      </c>
      <c r="AB7" s="292">
        <v>0</v>
      </c>
      <c r="AC7" s="292">
        <v>0</v>
      </c>
      <c r="AD7" s="292">
        <v>0</v>
      </c>
      <c r="AE7" s="164">
        <v>344655</v>
      </c>
      <c r="AF7" s="291">
        <v>3101891</v>
      </c>
      <c r="AG7" s="292">
        <v>0</v>
      </c>
      <c r="AH7" s="175">
        <v>0</v>
      </c>
      <c r="AI7" s="55">
        <v>3101891</v>
      </c>
      <c r="AJ7" s="164">
        <v>4081862</v>
      </c>
      <c r="AK7" s="167">
        <v>14383753</v>
      </c>
      <c r="AL7" s="305" t="s">
        <v>294</v>
      </c>
    </row>
    <row r="8" spans="1:77" x14ac:dyDescent="0.25">
      <c r="A8" s="303">
        <v>10218</v>
      </c>
      <c r="B8" s="175" t="s">
        <v>536</v>
      </c>
      <c r="C8" s="175" t="s">
        <v>525</v>
      </c>
      <c r="D8" s="154" t="s">
        <v>310</v>
      </c>
      <c r="E8" s="154" t="s">
        <v>247</v>
      </c>
      <c r="F8" s="154" t="s">
        <v>248</v>
      </c>
      <c r="G8" s="154" t="s">
        <v>285</v>
      </c>
      <c r="H8" s="154">
        <v>72</v>
      </c>
      <c r="I8" s="154">
        <v>8</v>
      </c>
      <c r="J8" s="154" t="s">
        <v>344</v>
      </c>
      <c r="K8" s="154" t="s">
        <v>169</v>
      </c>
      <c r="L8" s="296">
        <v>905000</v>
      </c>
      <c r="M8" s="296">
        <v>8643900</v>
      </c>
      <c r="N8" s="55">
        <v>2600239</v>
      </c>
      <c r="O8" s="296">
        <v>1629193</v>
      </c>
      <c r="P8" s="296">
        <v>419000</v>
      </c>
      <c r="Q8" s="167">
        <v>14197332</v>
      </c>
      <c r="R8" s="154" t="s">
        <v>174</v>
      </c>
      <c r="S8" s="164">
        <v>14197332</v>
      </c>
      <c r="T8" s="292">
        <v>0</v>
      </c>
      <c r="U8" s="291">
        <v>8196754</v>
      </c>
      <c r="V8" s="55">
        <v>0</v>
      </c>
      <c r="W8" s="55">
        <v>2000000</v>
      </c>
      <c r="X8" s="173">
        <v>3775211</v>
      </c>
      <c r="Y8" s="167">
        <v>14197332</v>
      </c>
      <c r="Z8" s="164">
        <v>2000000</v>
      </c>
      <c r="AA8" s="292">
        <v>0</v>
      </c>
      <c r="AB8" s="292">
        <v>0</v>
      </c>
      <c r="AC8" s="292">
        <v>0</v>
      </c>
      <c r="AD8" s="292">
        <v>0</v>
      </c>
      <c r="AE8" s="292">
        <v>0</v>
      </c>
      <c r="AF8" s="291">
        <v>0</v>
      </c>
      <c r="AG8" s="164">
        <v>811641</v>
      </c>
      <c r="AH8" s="291">
        <v>8196754</v>
      </c>
      <c r="AI8" s="55">
        <v>8196754</v>
      </c>
      <c r="AJ8" s="173">
        <v>3775211</v>
      </c>
      <c r="AK8" s="167">
        <v>14197332</v>
      </c>
      <c r="AL8" s="305" t="s">
        <v>294</v>
      </c>
    </row>
    <row r="9" spans="1:77" x14ac:dyDescent="0.25">
      <c r="A9" s="303">
        <v>10230</v>
      </c>
      <c r="B9" s="175" t="s">
        <v>538</v>
      </c>
      <c r="C9" s="175" t="s">
        <v>423</v>
      </c>
      <c r="D9" s="154" t="s">
        <v>313</v>
      </c>
      <c r="E9" s="154" t="s">
        <v>118</v>
      </c>
      <c r="F9" s="154" t="s">
        <v>243</v>
      </c>
      <c r="G9" s="154" t="s">
        <v>160</v>
      </c>
      <c r="H9" s="154">
        <v>100</v>
      </c>
      <c r="I9" s="154">
        <v>0</v>
      </c>
      <c r="J9" s="154" t="s">
        <v>346</v>
      </c>
      <c r="K9" s="154" t="s">
        <v>171</v>
      </c>
      <c r="L9" s="198">
        <v>4107740</v>
      </c>
      <c r="M9" s="198">
        <v>2204959</v>
      </c>
      <c r="N9" s="199">
        <v>1262025</v>
      </c>
      <c r="O9" s="198">
        <v>886290</v>
      </c>
      <c r="P9" s="198">
        <v>346240</v>
      </c>
      <c r="Q9" s="167">
        <v>8807254</v>
      </c>
      <c r="R9" s="154" t="s">
        <v>175</v>
      </c>
      <c r="S9" s="164">
        <v>8807254</v>
      </c>
      <c r="T9" s="164">
        <v>4700000</v>
      </c>
      <c r="U9" s="291">
        <v>1583707</v>
      </c>
      <c r="V9" s="55">
        <v>250000</v>
      </c>
      <c r="W9" s="55">
        <v>0</v>
      </c>
      <c r="X9" s="164">
        <v>2273547</v>
      </c>
      <c r="Y9" s="167">
        <v>8807254</v>
      </c>
      <c r="Z9" s="292">
        <v>0</v>
      </c>
      <c r="AA9" s="292">
        <v>0</v>
      </c>
      <c r="AB9" s="164">
        <v>250000</v>
      </c>
      <c r="AC9" s="292">
        <v>0</v>
      </c>
      <c r="AD9" s="292">
        <v>0</v>
      </c>
      <c r="AE9" s="164">
        <v>175538</v>
      </c>
      <c r="AF9" s="291">
        <v>1583707</v>
      </c>
      <c r="AG9" s="292">
        <v>0</v>
      </c>
      <c r="AH9" s="291">
        <v>0</v>
      </c>
      <c r="AI9" s="55">
        <v>1583707</v>
      </c>
      <c r="AJ9" s="164">
        <v>3108907</v>
      </c>
      <c r="AK9" s="167">
        <v>8807254</v>
      </c>
      <c r="AL9" s="305" t="s">
        <v>294</v>
      </c>
    </row>
    <row r="10" spans="1:77" x14ac:dyDescent="0.25">
      <c r="A10" s="303">
        <v>10164</v>
      </c>
      <c r="B10" s="175" t="s">
        <v>537</v>
      </c>
      <c r="C10" s="175" t="s">
        <v>555</v>
      </c>
      <c r="D10" s="154" t="s">
        <v>311</v>
      </c>
      <c r="E10" s="154" t="s">
        <v>104</v>
      </c>
      <c r="F10" s="154" t="s">
        <v>312</v>
      </c>
      <c r="G10" s="154" t="s">
        <v>156</v>
      </c>
      <c r="H10" s="154">
        <v>47</v>
      </c>
      <c r="I10" s="154">
        <v>14</v>
      </c>
      <c r="J10" s="154" t="s">
        <v>345</v>
      </c>
      <c r="K10" s="154" t="s">
        <v>353</v>
      </c>
      <c r="L10" s="296">
        <v>609300</v>
      </c>
      <c r="M10" s="296">
        <v>9277026</v>
      </c>
      <c r="N10" s="296">
        <v>1904942</v>
      </c>
      <c r="O10" s="296">
        <v>1565980</v>
      </c>
      <c r="P10" s="296">
        <v>292500</v>
      </c>
      <c r="Q10" s="167">
        <v>13649748</v>
      </c>
      <c r="R10" s="154" t="s">
        <v>174</v>
      </c>
      <c r="S10" s="164">
        <v>13649748</v>
      </c>
      <c r="T10" s="292">
        <v>0</v>
      </c>
      <c r="U10" s="291">
        <v>8469310</v>
      </c>
      <c r="V10" s="55">
        <v>1125000</v>
      </c>
      <c r="W10" s="55">
        <v>0</v>
      </c>
      <c r="X10" s="164">
        <v>4055438</v>
      </c>
      <c r="Y10" s="167">
        <v>13649748</v>
      </c>
      <c r="Z10" s="292">
        <v>0</v>
      </c>
      <c r="AA10" s="164">
        <v>1125000</v>
      </c>
      <c r="AB10" s="292">
        <v>0</v>
      </c>
      <c r="AC10" s="292">
        <v>0</v>
      </c>
      <c r="AD10" s="292">
        <v>0</v>
      </c>
      <c r="AE10" s="292">
        <v>0</v>
      </c>
      <c r="AF10" s="291">
        <v>0</v>
      </c>
      <c r="AG10" s="164">
        <v>838522</v>
      </c>
      <c r="AH10" s="291">
        <v>8469310</v>
      </c>
      <c r="AI10" s="55">
        <v>8469310</v>
      </c>
      <c r="AJ10" s="164">
        <v>4055438</v>
      </c>
      <c r="AK10" s="167">
        <v>13649748</v>
      </c>
      <c r="AL10" s="305" t="s">
        <v>294</v>
      </c>
    </row>
    <row r="11" spans="1:77" s="477" customFormat="1" x14ac:dyDescent="0.25">
      <c r="A11" s="303">
        <v>10231</v>
      </c>
      <c r="B11" s="175" t="s">
        <v>539</v>
      </c>
      <c r="C11" s="175" t="s">
        <v>423</v>
      </c>
      <c r="D11" s="154" t="s">
        <v>314</v>
      </c>
      <c r="E11" s="154" t="s">
        <v>129</v>
      </c>
      <c r="F11" s="154" t="s">
        <v>315</v>
      </c>
      <c r="G11" s="154" t="s">
        <v>159</v>
      </c>
      <c r="H11" s="154">
        <v>101</v>
      </c>
      <c r="I11" s="154">
        <v>0</v>
      </c>
      <c r="J11" s="154" t="s">
        <v>345</v>
      </c>
      <c r="K11" s="154" t="s">
        <v>171</v>
      </c>
      <c r="L11" s="198">
        <v>4948113</v>
      </c>
      <c r="M11" s="198">
        <v>2641243</v>
      </c>
      <c r="N11" s="199">
        <v>1291759</v>
      </c>
      <c r="O11" s="198">
        <v>946607</v>
      </c>
      <c r="P11" s="198">
        <v>265010</v>
      </c>
      <c r="Q11" s="167">
        <v>10092732</v>
      </c>
      <c r="R11" s="154" t="s">
        <v>175</v>
      </c>
      <c r="S11" s="164">
        <v>10092732</v>
      </c>
      <c r="T11" s="164">
        <v>3500000</v>
      </c>
      <c r="U11" s="291">
        <v>2254191</v>
      </c>
      <c r="V11" s="55">
        <v>507000</v>
      </c>
      <c r="W11" s="55">
        <v>0</v>
      </c>
      <c r="X11" s="164">
        <v>3831541</v>
      </c>
      <c r="Y11" s="167">
        <v>10092732</v>
      </c>
      <c r="Z11" s="164">
        <v>0</v>
      </c>
      <c r="AA11" s="292">
        <v>257000</v>
      </c>
      <c r="AB11" s="164">
        <v>250000</v>
      </c>
      <c r="AC11" s="292">
        <v>0</v>
      </c>
      <c r="AD11" s="292">
        <v>0</v>
      </c>
      <c r="AE11" s="164">
        <v>242410</v>
      </c>
      <c r="AF11" s="291">
        <v>2254191</v>
      </c>
      <c r="AG11" s="292">
        <v>0</v>
      </c>
      <c r="AH11" s="291">
        <v>0</v>
      </c>
      <c r="AI11" s="55">
        <v>2254191</v>
      </c>
      <c r="AJ11" s="164">
        <v>3831541</v>
      </c>
      <c r="AK11" s="167">
        <v>10092732</v>
      </c>
      <c r="AL11" s="305" t="s">
        <v>294</v>
      </c>
      <c r="AM11" s="31"/>
      <c r="AN11" s="31"/>
      <c r="AO11" s="31"/>
      <c r="AP11" s="31"/>
      <c r="AQ11" s="31"/>
      <c r="AR11" s="31"/>
      <c r="AS11" s="31"/>
      <c r="AT11" s="31"/>
      <c r="AU11" s="31"/>
      <c r="AV11" s="31"/>
      <c r="AW11" s="31"/>
      <c r="AX11" s="31"/>
      <c r="AY11" s="31"/>
      <c r="AZ11" s="31"/>
      <c r="BA11" s="31"/>
      <c r="BB11" s="31"/>
      <c r="BC11" s="31"/>
      <c r="BD11" s="31"/>
      <c r="BE11" s="31"/>
      <c r="BF11" s="31"/>
      <c r="BG11" s="31"/>
      <c r="BH11" s="31"/>
      <c r="BI11" s="31"/>
      <c r="BJ11" s="31"/>
      <c r="BK11" s="31"/>
      <c r="BL11" s="31"/>
      <c r="BM11" s="31"/>
      <c r="BN11" s="31"/>
      <c r="BO11" s="31"/>
      <c r="BP11" s="31"/>
      <c r="BQ11" s="31"/>
      <c r="BR11" s="31"/>
      <c r="BS11" s="31"/>
      <c r="BT11" s="31"/>
      <c r="BU11" s="31"/>
      <c r="BV11" s="31"/>
      <c r="BW11" s="31"/>
      <c r="BX11" s="31"/>
      <c r="BY11" s="31"/>
    </row>
    <row r="12" spans="1:77" x14ac:dyDescent="0.25">
      <c r="A12" s="303">
        <v>10210</v>
      </c>
      <c r="B12" s="175" t="s">
        <v>544</v>
      </c>
      <c r="C12" s="175" t="s">
        <v>558</v>
      </c>
      <c r="D12" s="154" t="s">
        <v>323</v>
      </c>
      <c r="E12" s="154" t="s">
        <v>104</v>
      </c>
      <c r="F12" s="154" t="s">
        <v>324</v>
      </c>
      <c r="G12" s="154" t="s">
        <v>156</v>
      </c>
      <c r="H12" s="154">
        <v>69</v>
      </c>
      <c r="I12" s="154">
        <v>19</v>
      </c>
      <c r="J12" s="154" t="s">
        <v>351</v>
      </c>
      <c r="K12" s="154" t="s">
        <v>353</v>
      </c>
      <c r="L12" s="296">
        <v>875000</v>
      </c>
      <c r="M12" s="296">
        <v>12068053</v>
      </c>
      <c r="N12" s="55">
        <v>2813677</v>
      </c>
      <c r="O12" s="296">
        <v>1942015</v>
      </c>
      <c r="P12" s="296">
        <v>696790</v>
      </c>
      <c r="Q12" s="167">
        <v>18395535</v>
      </c>
      <c r="R12" s="154" t="s">
        <v>174</v>
      </c>
      <c r="S12" s="164">
        <v>18395535</v>
      </c>
      <c r="T12" s="292">
        <v>0</v>
      </c>
      <c r="U12" s="291">
        <v>13142410</v>
      </c>
      <c r="V12" s="55">
        <v>2000000</v>
      </c>
      <c r="W12" s="55">
        <v>0</v>
      </c>
      <c r="X12" s="164">
        <v>3253125</v>
      </c>
      <c r="Y12" s="167">
        <v>18395535</v>
      </c>
      <c r="Z12" s="292">
        <v>0</v>
      </c>
      <c r="AA12" s="164">
        <v>2000000</v>
      </c>
      <c r="AB12" s="292">
        <v>0</v>
      </c>
      <c r="AC12" s="292">
        <v>0</v>
      </c>
      <c r="AD12" s="292">
        <v>0</v>
      </c>
      <c r="AE12" s="292">
        <v>0</v>
      </c>
      <c r="AF12" s="291">
        <v>0</v>
      </c>
      <c r="AG12" s="164">
        <v>1294947</v>
      </c>
      <c r="AH12" s="291">
        <v>13142410</v>
      </c>
      <c r="AI12" s="55">
        <v>13142410</v>
      </c>
      <c r="AJ12" s="164">
        <v>3253125</v>
      </c>
      <c r="AK12" s="167">
        <v>18395535</v>
      </c>
      <c r="AL12" s="305" t="s">
        <v>294</v>
      </c>
    </row>
    <row r="13" spans="1:77" x14ac:dyDescent="0.25">
      <c r="A13" s="303">
        <v>10124</v>
      </c>
      <c r="B13" s="175" t="s">
        <v>541</v>
      </c>
      <c r="C13" s="175" t="s">
        <v>556</v>
      </c>
      <c r="D13" s="154" t="s">
        <v>319</v>
      </c>
      <c r="E13" s="154" t="s">
        <v>317</v>
      </c>
      <c r="F13" s="154" t="s">
        <v>318</v>
      </c>
      <c r="G13" s="154" t="s">
        <v>226</v>
      </c>
      <c r="H13" s="154">
        <v>22</v>
      </c>
      <c r="I13" s="154">
        <v>3</v>
      </c>
      <c r="J13" s="154" t="s">
        <v>348</v>
      </c>
      <c r="K13" s="154" t="s">
        <v>169</v>
      </c>
      <c r="L13" s="296">
        <v>820000</v>
      </c>
      <c r="M13" s="296">
        <v>4556171</v>
      </c>
      <c r="N13" s="55">
        <v>1683882</v>
      </c>
      <c r="O13" s="296">
        <v>958373</v>
      </c>
      <c r="P13" s="296">
        <v>411860</v>
      </c>
      <c r="Q13" s="167">
        <v>8430286</v>
      </c>
      <c r="R13" s="154" t="s">
        <v>174</v>
      </c>
      <c r="S13" s="164">
        <v>8430286</v>
      </c>
      <c r="T13" s="292">
        <v>0</v>
      </c>
      <c r="U13" s="291">
        <v>5532144</v>
      </c>
      <c r="V13" s="55">
        <v>940000</v>
      </c>
      <c r="W13" s="55">
        <v>0</v>
      </c>
      <c r="X13" s="164">
        <v>1958142</v>
      </c>
      <c r="Y13" s="167">
        <v>8430286</v>
      </c>
      <c r="Z13" s="292">
        <v>0</v>
      </c>
      <c r="AA13" s="164">
        <v>940000</v>
      </c>
      <c r="AB13" s="292">
        <v>0</v>
      </c>
      <c r="AC13" s="292">
        <v>0</v>
      </c>
      <c r="AD13" s="292">
        <v>0</v>
      </c>
      <c r="AE13" s="292">
        <v>0</v>
      </c>
      <c r="AF13" s="291">
        <v>0</v>
      </c>
      <c r="AG13" s="164">
        <v>547737</v>
      </c>
      <c r="AH13" s="291">
        <v>5532144</v>
      </c>
      <c r="AI13" s="55">
        <v>5532144</v>
      </c>
      <c r="AJ13" s="164">
        <v>1958142</v>
      </c>
      <c r="AK13" s="167">
        <v>8430286</v>
      </c>
      <c r="AL13" s="305" t="s">
        <v>294</v>
      </c>
    </row>
    <row r="14" spans="1:77" x14ac:dyDescent="0.25">
      <c r="A14" s="303">
        <v>10130</v>
      </c>
      <c r="B14" s="175" t="s">
        <v>542</v>
      </c>
      <c r="C14" s="175" t="s">
        <v>557</v>
      </c>
      <c r="D14" s="154" t="s">
        <v>320</v>
      </c>
      <c r="E14" s="154" t="s">
        <v>255</v>
      </c>
      <c r="F14" s="154" t="s">
        <v>256</v>
      </c>
      <c r="G14" s="154" t="s">
        <v>285</v>
      </c>
      <c r="H14" s="154">
        <v>84</v>
      </c>
      <c r="I14" s="154">
        <v>9</v>
      </c>
      <c r="J14" s="154" t="s">
        <v>349</v>
      </c>
      <c r="K14" s="154" t="s">
        <v>169</v>
      </c>
      <c r="L14" s="296">
        <v>1398206</v>
      </c>
      <c r="M14" s="296">
        <v>12083924</v>
      </c>
      <c r="N14" s="55">
        <v>4270315</v>
      </c>
      <c r="O14" s="296">
        <v>2152886.9</v>
      </c>
      <c r="P14" s="296">
        <v>386064</v>
      </c>
      <c r="Q14" s="167">
        <v>20291395.899999999</v>
      </c>
      <c r="R14" s="154" t="s">
        <v>174</v>
      </c>
      <c r="S14" s="164">
        <v>20291395.899999999</v>
      </c>
      <c r="T14" s="292">
        <v>0</v>
      </c>
      <c r="U14" s="291">
        <v>12728727</v>
      </c>
      <c r="V14" s="55">
        <v>1000000</v>
      </c>
      <c r="W14" s="55">
        <v>0</v>
      </c>
      <c r="X14" s="164">
        <v>6562668.8999999985</v>
      </c>
      <c r="Y14" s="167">
        <v>20291395.899999999</v>
      </c>
      <c r="Z14" s="292">
        <v>0</v>
      </c>
      <c r="AA14" s="164">
        <v>1000000</v>
      </c>
      <c r="AB14" s="292">
        <v>0</v>
      </c>
      <c r="AC14" s="292">
        <v>0</v>
      </c>
      <c r="AD14" s="292">
        <v>0</v>
      </c>
      <c r="AE14" s="292">
        <v>0</v>
      </c>
      <c r="AF14" s="291">
        <v>0</v>
      </c>
      <c r="AG14" s="164">
        <v>1340000</v>
      </c>
      <c r="AH14" s="291">
        <v>12728727</v>
      </c>
      <c r="AI14" s="55">
        <v>12728727</v>
      </c>
      <c r="AJ14" s="164">
        <v>6562668.8999999985</v>
      </c>
      <c r="AK14" s="167">
        <v>20291395.899999999</v>
      </c>
      <c r="AL14" s="305" t="s">
        <v>294</v>
      </c>
    </row>
    <row r="15" spans="1:77" x14ac:dyDescent="0.25">
      <c r="A15" s="303">
        <v>10145</v>
      </c>
      <c r="B15" s="175" t="s">
        <v>543</v>
      </c>
      <c r="C15" s="175" t="s">
        <v>430</v>
      </c>
      <c r="D15" s="154" t="s">
        <v>321</v>
      </c>
      <c r="E15" s="154" t="s">
        <v>144</v>
      </c>
      <c r="F15" s="154" t="s">
        <v>322</v>
      </c>
      <c r="G15" s="154" t="s">
        <v>162</v>
      </c>
      <c r="H15" s="154">
        <v>132</v>
      </c>
      <c r="I15" s="154">
        <v>14</v>
      </c>
      <c r="J15" s="154" t="s">
        <v>350</v>
      </c>
      <c r="K15" s="154" t="s">
        <v>172</v>
      </c>
      <c r="L15" s="296">
        <v>9555000</v>
      </c>
      <c r="M15" s="296">
        <v>13043581</v>
      </c>
      <c r="N15" s="55">
        <v>2735913</v>
      </c>
      <c r="O15" s="296">
        <v>2500000</v>
      </c>
      <c r="P15" s="296">
        <v>933809</v>
      </c>
      <c r="Q15" s="167">
        <v>28768303</v>
      </c>
      <c r="R15" s="154" t="s">
        <v>174</v>
      </c>
      <c r="S15" s="164">
        <v>28768303</v>
      </c>
      <c r="T15" s="292">
        <v>0</v>
      </c>
      <c r="U15" s="291">
        <v>14206500</v>
      </c>
      <c r="V15" s="55">
        <v>2000000</v>
      </c>
      <c r="W15" s="55">
        <v>0</v>
      </c>
      <c r="X15" s="164">
        <v>12561803</v>
      </c>
      <c r="Y15" s="167">
        <v>28768303</v>
      </c>
      <c r="Z15" s="292">
        <v>0</v>
      </c>
      <c r="AA15" s="164">
        <v>2000000</v>
      </c>
      <c r="AB15" s="292">
        <v>0</v>
      </c>
      <c r="AC15" s="292">
        <v>0</v>
      </c>
      <c r="AD15" s="292">
        <v>0</v>
      </c>
      <c r="AE15" s="292">
        <v>0</v>
      </c>
      <c r="AF15" s="291">
        <v>0</v>
      </c>
      <c r="AG15" s="164">
        <v>1291667</v>
      </c>
      <c r="AH15" s="291">
        <v>14206500</v>
      </c>
      <c r="AI15" s="55">
        <v>14206500</v>
      </c>
      <c r="AJ15" s="164">
        <v>12561803</v>
      </c>
      <c r="AK15" s="167">
        <v>28768303</v>
      </c>
      <c r="AL15" s="305" t="s">
        <v>294</v>
      </c>
    </row>
    <row r="16" spans="1:77" x14ac:dyDescent="0.25">
      <c r="A16" s="303">
        <v>10120</v>
      </c>
      <c r="B16" s="175" t="s">
        <v>540</v>
      </c>
      <c r="C16" s="175" t="s">
        <v>519</v>
      </c>
      <c r="D16" s="154" t="s">
        <v>316</v>
      </c>
      <c r="E16" s="154" t="s">
        <v>317</v>
      </c>
      <c r="F16" s="154" t="s">
        <v>318</v>
      </c>
      <c r="G16" s="154" t="s">
        <v>226</v>
      </c>
      <c r="H16" s="154">
        <v>100</v>
      </c>
      <c r="I16" s="154">
        <v>10</v>
      </c>
      <c r="J16" s="154" t="s">
        <v>347</v>
      </c>
      <c r="K16" s="154" t="s">
        <v>169</v>
      </c>
      <c r="L16" s="296">
        <v>1394000</v>
      </c>
      <c r="M16" s="296">
        <v>12303375</v>
      </c>
      <c r="N16" s="55">
        <v>2620879</v>
      </c>
      <c r="O16" s="296">
        <v>2057288</v>
      </c>
      <c r="P16" s="296">
        <v>1098626</v>
      </c>
      <c r="Q16" s="167">
        <v>19474168</v>
      </c>
      <c r="R16" s="154" t="s">
        <v>175</v>
      </c>
      <c r="S16" s="164">
        <v>19474168</v>
      </c>
      <c r="T16" s="292">
        <v>0</v>
      </c>
      <c r="U16" s="291">
        <v>11355300</v>
      </c>
      <c r="V16" s="55">
        <v>3983397</v>
      </c>
      <c r="W16" s="55">
        <v>0</v>
      </c>
      <c r="X16" s="164">
        <v>4135471</v>
      </c>
      <c r="Y16" s="167">
        <v>19474168</v>
      </c>
      <c r="Z16" s="292">
        <v>0</v>
      </c>
      <c r="AA16" s="292">
        <v>0</v>
      </c>
      <c r="AB16" s="292">
        <v>0</v>
      </c>
      <c r="AC16" s="164">
        <v>3983397</v>
      </c>
      <c r="AD16" s="292">
        <v>0</v>
      </c>
      <c r="AE16" s="292">
        <v>0</v>
      </c>
      <c r="AF16" s="291">
        <v>0</v>
      </c>
      <c r="AG16" s="164">
        <v>1147000</v>
      </c>
      <c r="AH16" s="291">
        <v>11355300</v>
      </c>
      <c r="AI16" s="55">
        <v>11355300</v>
      </c>
      <c r="AJ16" s="164">
        <v>4135471</v>
      </c>
      <c r="AK16" s="167">
        <v>19474168</v>
      </c>
      <c r="AL16" s="305" t="s">
        <v>294</v>
      </c>
    </row>
    <row r="17" spans="1:38" x14ac:dyDescent="0.25">
      <c r="A17" s="303">
        <v>10160</v>
      </c>
      <c r="B17" s="175" t="s">
        <v>545</v>
      </c>
      <c r="C17" s="175" t="s">
        <v>559</v>
      </c>
      <c r="D17" s="154" t="s">
        <v>325</v>
      </c>
      <c r="E17" s="154" t="s">
        <v>104</v>
      </c>
      <c r="F17" s="154" t="s">
        <v>326</v>
      </c>
      <c r="G17" s="154" t="s">
        <v>156</v>
      </c>
      <c r="H17" s="154">
        <v>75</v>
      </c>
      <c r="I17" s="154">
        <v>12</v>
      </c>
      <c r="J17" s="197">
        <v>41292</v>
      </c>
      <c r="K17" s="154" t="s">
        <v>169</v>
      </c>
      <c r="L17" s="296">
        <v>147924</v>
      </c>
      <c r="M17" s="296">
        <v>15219523</v>
      </c>
      <c r="N17" s="55">
        <v>2941763</v>
      </c>
      <c r="O17" s="296">
        <v>2183432</v>
      </c>
      <c r="P17" s="296">
        <v>275001</v>
      </c>
      <c r="Q17" s="167">
        <v>20767643</v>
      </c>
      <c r="R17" s="154" t="s">
        <v>174</v>
      </c>
      <c r="S17" s="164">
        <v>20767643</v>
      </c>
      <c r="T17" s="292">
        <v>0</v>
      </c>
      <c r="U17" s="291">
        <v>13489059</v>
      </c>
      <c r="V17" s="55">
        <v>900000</v>
      </c>
      <c r="W17" s="55">
        <v>0</v>
      </c>
      <c r="X17" s="164">
        <v>6378584</v>
      </c>
      <c r="Y17" s="167">
        <v>20767643</v>
      </c>
      <c r="Z17" s="292">
        <v>0</v>
      </c>
      <c r="AA17" s="164">
        <v>900000</v>
      </c>
      <c r="AB17" s="292">
        <v>0</v>
      </c>
      <c r="AC17" s="292">
        <v>0</v>
      </c>
      <c r="AD17" s="292">
        <v>0</v>
      </c>
      <c r="AE17" s="292">
        <v>0</v>
      </c>
      <c r="AF17" s="291">
        <v>0</v>
      </c>
      <c r="AG17" s="164">
        <v>1335684</v>
      </c>
      <c r="AH17" s="291">
        <v>13489059</v>
      </c>
      <c r="AI17" s="55">
        <v>13489059</v>
      </c>
      <c r="AJ17" s="164">
        <v>6378584</v>
      </c>
      <c r="AK17" s="167">
        <v>20767643</v>
      </c>
      <c r="AL17" s="305" t="s">
        <v>294</v>
      </c>
    </row>
    <row r="18" spans="1:38" x14ac:dyDescent="0.25">
      <c r="A18" s="303">
        <v>10139</v>
      </c>
      <c r="B18" s="175" t="s">
        <v>546</v>
      </c>
      <c r="C18" s="175" t="s">
        <v>474</v>
      </c>
      <c r="D18" s="154" t="s">
        <v>327</v>
      </c>
      <c r="E18" s="154" t="s">
        <v>144</v>
      </c>
      <c r="F18" s="154">
        <v>20912</v>
      </c>
      <c r="G18" s="154" t="s">
        <v>162</v>
      </c>
      <c r="H18" s="154">
        <v>125</v>
      </c>
      <c r="I18" s="154">
        <v>12</v>
      </c>
      <c r="J18" s="194">
        <v>41333</v>
      </c>
      <c r="K18" s="154" t="s">
        <v>354</v>
      </c>
      <c r="L18" s="198">
        <v>9305000</v>
      </c>
      <c r="M18" s="198">
        <v>8818536</v>
      </c>
      <c r="N18" s="199">
        <v>2261395</v>
      </c>
      <c r="O18" s="198">
        <v>2342608</v>
      </c>
      <c r="P18" s="198">
        <v>845000</v>
      </c>
      <c r="Q18" s="288">
        <v>23572539</v>
      </c>
      <c r="R18" s="154" t="s">
        <v>174</v>
      </c>
      <c r="S18" s="289">
        <v>23572539</v>
      </c>
      <c r="T18" s="289">
        <v>10925000</v>
      </c>
      <c r="U18" s="290">
        <v>4863691</v>
      </c>
      <c r="V18" s="55">
        <v>2000000</v>
      </c>
      <c r="W18" s="55">
        <v>0</v>
      </c>
      <c r="X18" s="289">
        <v>5783848</v>
      </c>
      <c r="Y18" s="288">
        <v>23572539</v>
      </c>
      <c r="Z18" s="292">
        <v>0</v>
      </c>
      <c r="AA18" s="292">
        <v>500000</v>
      </c>
      <c r="AB18" s="289">
        <v>1500000</v>
      </c>
      <c r="AC18" s="292">
        <v>0</v>
      </c>
      <c r="AD18" s="292">
        <v>0</v>
      </c>
      <c r="AE18" s="289">
        <v>497001</v>
      </c>
      <c r="AF18" s="290">
        <v>4863691</v>
      </c>
      <c r="AG18" s="292">
        <v>0</v>
      </c>
      <c r="AH18" s="291">
        <v>0</v>
      </c>
      <c r="AI18" s="55">
        <v>4863691</v>
      </c>
      <c r="AJ18" s="289">
        <v>5783848</v>
      </c>
      <c r="AK18" s="288">
        <v>23572539</v>
      </c>
      <c r="AL18" s="305" t="s">
        <v>294</v>
      </c>
    </row>
    <row r="19" spans="1:38" x14ac:dyDescent="0.25">
      <c r="A19" s="303">
        <v>10143</v>
      </c>
      <c r="B19" s="478" t="s">
        <v>548</v>
      </c>
      <c r="C19" s="478" t="s">
        <v>560</v>
      </c>
      <c r="D19" s="154" t="s">
        <v>331</v>
      </c>
      <c r="E19" s="154" t="s">
        <v>212</v>
      </c>
      <c r="F19" s="154" t="s">
        <v>332</v>
      </c>
      <c r="G19" s="154" t="s">
        <v>159</v>
      </c>
      <c r="H19" s="154">
        <v>83</v>
      </c>
      <c r="I19" s="154">
        <v>9</v>
      </c>
      <c r="J19" s="197">
        <v>41358</v>
      </c>
      <c r="K19" s="154" t="s">
        <v>171</v>
      </c>
      <c r="L19" s="296">
        <v>7865337</v>
      </c>
      <c r="M19" s="296">
        <v>6920239</v>
      </c>
      <c r="N19" s="55">
        <v>2722345</v>
      </c>
      <c r="O19" s="296">
        <v>2052377</v>
      </c>
      <c r="P19" s="296">
        <v>465300</v>
      </c>
      <c r="Q19" s="167">
        <v>20025598</v>
      </c>
      <c r="R19" s="154" t="s">
        <v>175</v>
      </c>
      <c r="S19" s="164">
        <v>20025598</v>
      </c>
      <c r="T19" s="164">
        <v>0</v>
      </c>
      <c r="U19" s="479">
        <v>5737223</v>
      </c>
      <c r="V19" s="55">
        <v>3368656</v>
      </c>
      <c r="W19" s="55">
        <v>0</v>
      </c>
      <c r="X19" s="164">
        <v>10919719</v>
      </c>
      <c r="Y19" s="167">
        <v>20025598</v>
      </c>
      <c r="Z19" s="164">
        <v>0</v>
      </c>
      <c r="AA19" s="292">
        <v>500000</v>
      </c>
      <c r="AB19" s="292">
        <v>0</v>
      </c>
      <c r="AC19" s="292">
        <v>0</v>
      </c>
      <c r="AD19" s="164">
        <v>2868656</v>
      </c>
      <c r="AE19" s="164">
        <v>644632</v>
      </c>
      <c r="AF19" s="479">
        <v>5737223</v>
      </c>
      <c r="AG19" s="292">
        <v>0</v>
      </c>
      <c r="AH19" s="291">
        <v>0</v>
      </c>
      <c r="AI19" s="55">
        <v>5737223</v>
      </c>
      <c r="AJ19" s="164">
        <v>10919719</v>
      </c>
      <c r="AK19" s="167">
        <v>20025598</v>
      </c>
      <c r="AL19" s="305" t="s">
        <v>294</v>
      </c>
    </row>
    <row r="20" spans="1:38" x14ac:dyDescent="0.25">
      <c r="A20" s="303">
        <v>10121</v>
      </c>
      <c r="B20" s="478" t="s">
        <v>547</v>
      </c>
      <c r="C20" s="478" t="s">
        <v>529</v>
      </c>
      <c r="D20" s="154" t="s">
        <v>328</v>
      </c>
      <c r="E20" s="154" t="s">
        <v>329</v>
      </c>
      <c r="F20" s="154" t="s">
        <v>330</v>
      </c>
      <c r="G20" s="154" t="s">
        <v>104</v>
      </c>
      <c r="H20" s="154">
        <v>102</v>
      </c>
      <c r="I20" s="154">
        <v>10</v>
      </c>
      <c r="J20" s="197">
        <v>41361</v>
      </c>
      <c r="K20" s="154" t="s">
        <v>169</v>
      </c>
      <c r="L20" s="198">
        <v>947609</v>
      </c>
      <c r="M20" s="198">
        <v>9924119</v>
      </c>
      <c r="N20" s="199">
        <v>2467114</v>
      </c>
      <c r="O20" s="198">
        <v>1769997.9</v>
      </c>
      <c r="P20" s="198">
        <v>1116173.1000000001</v>
      </c>
      <c r="Q20" s="167">
        <v>16225013</v>
      </c>
      <c r="R20" s="154" t="s">
        <v>175</v>
      </c>
      <c r="S20" s="164">
        <v>16225013</v>
      </c>
      <c r="T20" s="164">
        <v>7550000</v>
      </c>
      <c r="U20" s="479">
        <v>4069724</v>
      </c>
      <c r="V20" s="55">
        <v>2740000</v>
      </c>
      <c r="W20" s="55">
        <v>0</v>
      </c>
      <c r="X20" s="164">
        <v>1842522</v>
      </c>
      <c r="Y20" s="167">
        <v>16225013</v>
      </c>
      <c r="Z20" s="292">
        <v>0</v>
      </c>
      <c r="AA20" s="164">
        <v>290000</v>
      </c>
      <c r="AB20" s="164">
        <v>2000000</v>
      </c>
      <c r="AC20" s="164">
        <v>450000</v>
      </c>
      <c r="AD20" s="292">
        <v>0</v>
      </c>
      <c r="AE20" s="164">
        <v>412124</v>
      </c>
      <c r="AF20" s="479">
        <v>4069724</v>
      </c>
      <c r="AG20" s="292">
        <v>0</v>
      </c>
      <c r="AH20" s="291">
        <v>0</v>
      </c>
      <c r="AI20" s="55">
        <v>4069724</v>
      </c>
      <c r="AJ20" s="164">
        <v>1842522</v>
      </c>
      <c r="AK20" s="167">
        <v>16225013</v>
      </c>
      <c r="AL20" s="305" t="s">
        <v>294</v>
      </c>
    </row>
    <row r="21" spans="1:38" x14ac:dyDescent="0.25">
      <c r="A21" s="303">
        <v>10178</v>
      </c>
      <c r="B21" s="478" t="s">
        <v>549</v>
      </c>
      <c r="C21" s="478" t="s">
        <v>417</v>
      </c>
      <c r="D21" s="154" t="s">
        <v>333</v>
      </c>
      <c r="E21" s="154" t="s">
        <v>334</v>
      </c>
      <c r="F21" s="154" t="s">
        <v>335</v>
      </c>
      <c r="G21" s="154" t="s">
        <v>104</v>
      </c>
      <c r="H21" s="154">
        <v>90</v>
      </c>
      <c r="I21" s="154">
        <v>10</v>
      </c>
      <c r="J21" s="197">
        <v>41361</v>
      </c>
      <c r="K21" s="154" t="s">
        <v>169</v>
      </c>
      <c r="L21" s="198">
        <v>456137</v>
      </c>
      <c r="M21" s="198">
        <v>10079459</v>
      </c>
      <c r="N21" s="199">
        <v>2389540</v>
      </c>
      <c r="O21" s="198">
        <v>1683183.7</v>
      </c>
      <c r="P21" s="198">
        <v>1871205.3</v>
      </c>
      <c r="Q21" s="167">
        <v>16479525</v>
      </c>
      <c r="R21" s="154" t="s">
        <v>175</v>
      </c>
      <c r="S21" s="164">
        <v>16479525</v>
      </c>
      <c r="T21" s="164">
        <v>7225000</v>
      </c>
      <c r="U21" s="479">
        <v>5189141</v>
      </c>
      <c r="V21" s="55">
        <v>2375000</v>
      </c>
      <c r="W21" s="55">
        <v>0</v>
      </c>
      <c r="X21" s="164">
        <v>1668563</v>
      </c>
      <c r="Y21" s="167">
        <v>16479525</v>
      </c>
      <c r="Z21" s="292">
        <v>0</v>
      </c>
      <c r="AA21" s="292">
        <v>0</v>
      </c>
      <c r="AB21" s="164">
        <v>2000000</v>
      </c>
      <c r="AC21" s="164">
        <v>375000</v>
      </c>
      <c r="AD21" s="292">
        <v>0</v>
      </c>
      <c r="AE21" s="164">
        <v>534963</v>
      </c>
      <c r="AF21" s="479">
        <v>5189141</v>
      </c>
      <c r="AG21" s="292">
        <v>0</v>
      </c>
      <c r="AH21" s="291">
        <v>0</v>
      </c>
      <c r="AI21" s="55">
        <v>5189141</v>
      </c>
      <c r="AJ21" s="164">
        <v>1668563</v>
      </c>
      <c r="AK21" s="167">
        <v>16479525</v>
      </c>
      <c r="AL21" s="305" t="s">
        <v>294</v>
      </c>
    </row>
    <row r="22" spans="1:38" x14ac:dyDescent="0.25">
      <c r="A22" s="303">
        <v>10235</v>
      </c>
      <c r="B22" s="175" t="s">
        <v>550</v>
      </c>
      <c r="C22" s="175" t="s">
        <v>561</v>
      </c>
      <c r="D22" s="154" t="s">
        <v>336</v>
      </c>
      <c r="E22" s="154" t="s">
        <v>337</v>
      </c>
      <c r="F22" s="154" t="s">
        <v>338</v>
      </c>
      <c r="G22" s="154" t="s">
        <v>159</v>
      </c>
      <c r="H22" s="154">
        <v>186</v>
      </c>
      <c r="I22" s="154">
        <v>0</v>
      </c>
      <c r="J22" s="197">
        <v>41388</v>
      </c>
      <c r="K22" s="154" t="s">
        <v>171</v>
      </c>
      <c r="L22" s="296">
        <v>11213307</v>
      </c>
      <c r="M22" s="296">
        <v>9897500</v>
      </c>
      <c r="N22" s="55">
        <v>4404943</v>
      </c>
      <c r="O22" s="296">
        <v>2500000</v>
      </c>
      <c r="P22" s="296">
        <v>1224242</v>
      </c>
      <c r="Q22" s="167">
        <v>29239992</v>
      </c>
      <c r="R22" s="154" t="s">
        <v>174</v>
      </c>
      <c r="S22" s="164">
        <v>29239992</v>
      </c>
      <c r="T22" s="164">
        <v>13000000</v>
      </c>
      <c r="U22" s="291">
        <v>9665892</v>
      </c>
      <c r="V22" s="55">
        <v>0</v>
      </c>
      <c r="W22" s="55">
        <v>0</v>
      </c>
      <c r="X22" s="289">
        <v>6574100</v>
      </c>
      <c r="Y22" s="167">
        <v>29239992</v>
      </c>
      <c r="Z22" s="292">
        <v>0</v>
      </c>
      <c r="AA22" s="292">
        <v>0</v>
      </c>
      <c r="AB22" s="292">
        <v>0</v>
      </c>
      <c r="AC22" s="292">
        <v>0</v>
      </c>
      <c r="AD22" s="292">
        <v>0</v>
      </c>
      <c r="AE22" s="164">
        <v>859332</v>
      </c>
      <c r="AF22" s="291">
        <v>9665892</v>
      </c>
      <c r="AG22" s="31">
        <v>0</v>
      </c>
      <c r="AH22" s="31">
        <v>0</v>
      </c>
      <c r="AI22" s="55">
        <v>9665892</v>
      </c>
      <c r="AJ22" s="289">
        <v>6574100</v>
      </c>
      <c r="AK22" s="167">
        <v>29239992</v>
      </c>
      <c r="AL22" s="305" t="s">
        <v>294</v>
      </c>
    </row>
    <row r="23" spans="1:38" x14ac:dyDescent="0.25">
      <c r="A23" s="303">
        <v>10131</v>
      </c>
      <c r="B23" s="478" t="s">
        <v>551</v>
      </c>
      <c r="C23" s="478" t="s">
        <v>562</v>
      </c>
      <c r="D23" s="154" t="s">
        <v>339</v>
      </c>
      <c r="E23" s="154" t="s">
        <v>144</v>
      </c>
      <c r="F23" s="154" t="s">
        <v>322</v>
      </c>
      <c r="G23" s="154" t="s">
        <v>162</v>
      </c>
      <c r="H23" s="154">
        <v>52</v>
      </c>
      <c r="I23" s="154">
        <v>5</v>
      </c>
      <c r="J23" s="154" t="s">
        <v>352</v>
      </c>
      <c r="K23" s="154" t="s">
        <v>355</v>
      </c>
      <c r="L23" s="198">
        <v>3439103</v>
      </c>
      <c r="M23" s="198">
        <v>8240496</v>
      </c>
      <c r="N23" s="199">
        <v>4164909</v>
      </c>
      <c r="O23" s="198">
        <v>2017927</v>
      </c>
      <c r="P23" s="198">
        <v>577289</v>
      </c>
      <c r="Q23" s="167">
        <v>18439724</v>
      </c>
      <c r="R23" s="154" t="s">
        <v>174</v>
      </c>
      <c r="S23" s="164">
        <v>18439724</v>
      </c>
      <c r="T23" s="164">
        <v>0</v>
      </c>
      <c r="U23" s="479">
        <v>3052662</v>
      </c>
      <c r="V23" s="55">
        <v>3808835</v>
      </c>
      <c r="W23" s="55">
        <v>0</v>
      </c>
      <c r="X23" s="173">
        <v>11578227</v>
      </c>
      <c r="Y23" s="167">
        <v>18439724</v>
      </c>
      <c r="Z23" s="292">
        <v>0</v>
      </c>
      <c r="AA23" s="164">
        <v>2901969</v>
      </c>
      <c r="AB23" s="164">
        <v>250000</v>
      </c>
      <c r="AC23" s="292">
        <v>0</v>
      </c>
      <c r="AD23" s="164">
        <v>656866</v>
      </c>
      <c r="AE23" s="164">
        <v>312933</v>
      </c>
      <c r="AF23" s="479">
        <v>3052662</v>
      </c>
      <c r="AG23" s="292">
        <v>0</v>
      </c>
      <c r="AH23" s="291">
        <v>0</v>
      </c>
      <c r="AI23" s="55">
        <v>3052662</v>
      </c>
      <c r="AJ23" s="173">
        <v>11578227</v>
      </c>
      <c r="AK23" s="167">
        <v>18439724</v>
      </c>
      <c r="AL23" s="305" t="s">
        <v>294</v>
      </c>
    </row>
    <row r="24" spans="1:38" x14ac:dyDescent="0.25">
      <c r="A24" s="303">
        <v>10245</v>
      </c>
      <c r="B24" s="175" t="s">
        <v>552</v>
      </c>
      <c r="C24" s="175" t="s">
        <v>563</v>
      </c>
      <c r="D24" s="154" t="s">
        <v>340</v>
      </c>
      <c r="E24" s="154" t="s">
        <v>341</v>
      </c>
      <c r="F24" s="154">
        <v>20601</v>
      </c>
      <c r="G24" s="154" t="s">
        <v>343</v>
      </c>
      <c r="H24" s="154">
        <v>192</v>
      </c>
      <c r="I24" s="154">
        <v>0</v>
      </c>
      <c r="J24" s="197">
        <v>41438</v>
      </c>
      <c r="K24" s="154" t="s">
        <v>169</v>
      </c>
      <c r="L24" s="296">
        <v>2524352</v>
      </c>
      <c r="M24" s="296">
        <v>22495188</v>
      </c>
      <c r="N24" s="55">
        <v>4847456</v>
      </c>
      <c r="O24" s="296">
        <v>2500000</v>
      </c>
      <c r="P24" s="296">
        <v>2211709</v>
      </c>
      <c r="Q24" s="167">
        <v>34578705</v>
      </c>
      <c r="R24" s="154" t="s">
        <v>174</v>
      </c>
      <c r="S24" s="164">
        <v>34578705</v>
      </c>
      <c r="T24" s="164">
        <v>0</v>
      </c>
      <c r="U24" s="291">
        <v>8552934</v>
      </c>
      <c r="V24" s="55">
        <v>0</v>
      </c>
      <c r="W24" s="55">
        <v>0</v>
      </c>
      <c r="X24" s="164">
        <v>26025771</v>
      </c>
      <c r="Y24" s="164">
        <v>34578705</v>
      </c>
      <c r="Z24" s="292">
        <v>0</v>
      </c>
      <c r="AA24" s="292">
        <v>0</v>
      </c>
      <c r="AB24" s="292">
        <v>0</v>
      </c>
      <c r="AC24" s="292">
        <v>0</v>
      </c>
      <c r="AD24" s="292">
        <v>0</v>
      </c>
      <c r="AE24" s="164">
        <v>900399</v>
      </c>
      <c r="AF24" s="291">
        <v>8552934</v>
      </c>
      <c r="AG24" s="292">
        <v>0</v>
      </c>
      <c r="AH24" s="291">
        <v>0</v>
      </c>
      <c r="AI24" s="55">
        <v>8552934</v>
      </c>
      <c r="AJ24" s="31">
        <v>26025771</v>
      </c>
      <c r="AK24" s="164">
        <v>34578705</v>
      </c>
      <c r="AL24" s="305" t="s">
        <v>294</v>
      </c>
    </row>
    <row r="25" spans="1:38" x14ac:dyDescent="0.25">
      <c r="A25" s="450" t="s">
        <v>1732</v>
      </c>
      <c r="B25" s="450"/>
      <c r="C25" s="450"/>
      <c r="D25" s="450"/>
      <c r="E25" s="450"/>
      <c r="F25" s="450"/>
      <c r="G25" s="450"/>
      <c r="H25" s="450">
        <f>SUBTOTAL(109,FY13_Table[Units])</f>
        <v>2158</v>
      </c>
      <c r="I25" s="450">
        <f>SUBTOTAL(109,FY13_Table[DisUnits])</f>
        <v>178</v>
      </c>
      <c r="J25" s="450"/>
      <c r="K25" s="450"/>
      <c r="L25" s="473">
        <f>SUBTOTAL(109,FY13_Table[AcquisitionCost])</f>
        <v>82713233</v>
      </c>
      <c r="M25" s="473">
        <f>SUBTOTAL(109,FY13_Table[ConstructionCost])</f>
        <v>201091868</v>
      </c>
      <c r="N25" s="473">
        <f>SUBTOTAL(109,FY13_Table[SoftCost])</f>
        <v>57573418</v>
      </c>
      <c r="O25" s="473">
        <f>SUBTOTAL(109,FY13_Table[DeveloperFees])</f>
        <v>39232343.5</v>
      </c>
      <c r="P25" s="473">
        <f>SUBTOTAL(109,FY13_Table[Reserves])</f>
        <v>16298469.4</v>
      </c>
      <c r="Q25" s="473">
        <f>SUBTOTAL(109,FY13_Table[TOTAL])</f>
        <v>396909331.89999998</v>
      </c>
      <c r="R25" s="473"/>
      <c r="S25" s="473">
        <f>SUBTOTAL(109,FY13_Table[UsesTotal])</f>
        <v>396909331.89999998</v>
      </c>
      <c r="T25" s="473">
        <f>SUBTOTAL(109,FY13_Table[Bond Funds])</f>
        <v>68945000</v>
      </c>
      <c r="U25" s="473">
        <f>SUBTOTAL(109,FY13_Table[[Tax Credits ]])</f>
        <v>158658415</v>
      </c>
      <c r="V25" s="473">
        <f>SUBTOTAL(109,FY13_Table[State Funds])</f>
        <v>32077846</v>
      </c>
      <c r="W25" s="473">
        <f>SUBTOTAL(109,FY13_Table[Federal Funds])</f>
        <v>2000000</v>
      </c>
      <c r="X25" s="473">
        <f>SUBTOTAL(109,FY13_Table[LeveragedFunds])</f>
        <v>133459575.90000001</v>
      </c>
      <c r="Y25" s="473">
        <f>SUBTOTAL(109,FY13_Table[TOTAL2])</f>
        <v>396909331.89999998</v>
      </c>
      <c r="Z25" s="473">
        <f>SUBTOTAL(109,FY13_Table[Fed HOME])</f>
        <v>2000000</v>
      </c>
      <c r="AA25" s="473">
        <f>SUBTOTAL(109,FY13_Table[Rental Hsg Loan Program (MRHP+RHP)])</f>
        <v>15093927</v>
      </c>
      <c r="AB25" s="473">
        <f>SUBTOTAL(109,FY13_Table[RHW])</f>
        <v>7750000</v>
      </c>
      <c r="AC25" s="473">
        <f>SUBTOTAL(109,FY13_Table[PRHP])</f>
        <v>4808397</v>
      </c>
      <c r="AD25" s="473">
        <f>SUBTOTAL(109,FY13_Table[THG/FAF])</f>
        <v>4425522</v>
      </c>
      <c r="AE25" s="473">
        <f>SUBTOTAL(109,FY13_Table[4% Tax Credit])</f>
        <v>5515984</v>
      </c>
      <c r="AF25" s="473">
        <f>SUBTOTAL(109,FY13_Table[4% Tax Credit RU])</f>
        <v>53505444</v>
      </c>
      <c r="AG25" s="473">
        <f>SUBTOTAL(109,FY13_Table[9% Tax Credit])</f>
        <v>10608528</v>
      </c>
      <c r="AH25" s="473">
        <f>SUBTOTAL(109,FY13_Table[9% Tax CreditRU])</f>
        <v>105152971</v>
      </c>
      <c r="AI25" s="473">
        <f>SUBTOTAL(109,FY13_Table[Total TaxCredit RU])</f>
        <v>158658415</v>
      </c>
      <c r="AJ25" s="473">
        <f>SUBTOTAL(109,FY13_Table[Leveraged Capital])</f>
        <v>134294935.90000001</v>
      </c>
      <c r="AK25" s="473">
        <f>SUBTOTAL(109,FY13_Table[TOTAL3])</f>
        <v>396909331.89999998</v>
      </c>
      <c r="AL25" s="43"/>
    </row>
    <row r="26" spans="1:38" x14ac:dyDescent="0.25">
      <c r="A26" s="451" t="s">
        <v>1718</v>
      </c>
      <c r="B26" s="315"/>
      <c r="C26" s="315"/>
      <c r="D26" s="42"/>
      <c r="E26" s="42"/>
      <c r="F26" s="42"/>
      <c r="G26" s="42"/>
      <c r="H26" s="42"/>
      <c r="I26" s="42"/>
      <c r="J26" s="42"/>
      <c r="K26" s="42"/>
      <c r="L26" s="42"/>
      <c r="M26" s="42"/>
      <c r="N26" s="42"/>
      <c r="O26" s="42"/>
      <c r="P26" s="42"/>
      <c r="Q26" s="42"/>
      <c r="R26" s="42"/>
      <c r="S26" s="42"/>
      <c r="T26" s="42"/>
      <c r="U26" s="42"/>
      <c r="V26" s="42"/>
      <c r="W26" s="42"/>
      <c r="X26" s="42"/>
      <c r="Y26" s="42"/>
      <c r="Z26" s="42"/>
      <c r="AA26" s="42"/>
      <c r="AB26" s="42"/>
      <c r="AC26" s="42"/>
      <c r="AD26" s="42"/>
      <c r="AE26" s="42"/>
      <c r="AF26" s="42"/>
      <c r="AG26" s="42"/>
      <c r="AH26" s="42"/>
      <c r="AI26" s="42"/>
      <c r="AJ26" s="42"/>
      <c r="AK26" s="42"/>
      <c r="AL26" s="43"/>
    </row>
    <row r="28" spans="1:38" x14ac:dyDescent="0.25">
      <c r="B28" s="293"/>
      <c r="C28" s="293"/>
    </row>
    <row r="29" spans="1:38" x14ac:dyDescent="0.25">
      <c r="B29" s="293"/>
      <c r="C29" s="293"/>
    </row>
    <row r="30" spans="1:38" x14ac:dyDescent="0.25">
      <c r="B30" s="294"/>
      <c r="C30" s="294"/>
    </row>
    <row r="31" spans="1:38" x14ac:dyDescent="0.25">
      <c r="B31" s="294"/>
      <c r="C31" s="294"/>
    </row>
    <row r="32" spans="1:38" x14ac:dyDescent="0.25">
      <c r="B32" s="294"/>
      <c r="C32" s="294"/>
    </row>
    <row r="33" spans="2:3" x14ac:dyDescent="0.25">
      <c r="B33" s="294"/>
      <c r="C33" s="294"/>
    </row>
    <row r="34" spans="2:3" x14ac:dyDescent="0.25">
      <c r="B34" s="294"/>
      <c r="C34" s="294"/>
    </row>
  </sheetData>
  <pageMargins left="0.7" right="0.7" top="0.75" bottom="0.75" header="0.3" footer="0.3"/>
  <pageSetup paperSize="5" orientation="landscape" r:id="rId1"/>
  <legacyDrawing r:id="rId2"/>
  <tableParts count="1">
    <tablePart r:id="rId3"/>
  </tableParts>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15A4FF2-E7E4-4736-B534-C4BD4EA03D21}">
  <sheetPr codeName="Sheet15"/>
  <dimension ref="A1:AL31"/>
  <sheetViews>
    <sheetView workbookViewId="0">
      <pane xSplit="1" topLeftCell="B1" activePane="topRight" state="frozen"/>
      <selection activeCell="U19" sqref="U19"/>
      <selection pane="topRight" activeCell="B1" sqref="B1"/>
    </sheetView>
  </sheetViews>
  <sheetFormatPr defaultColWidth="9.28515625" defaultRowHeight="15" x14ac:dyDescent="0.25"/>
  <cols>
    <col min="1" max="1" width="11.85546875" style="31" customWidth="1"/>
    <col min="2" max="2" width="36" style="31" bestFit="1" customWidth="1"/>
    <col min="3" max="3" width="47.5703125" style="31" bestFit="1" customWidth="1"/>
    <col min="4" max="4" width="34" style="31" bestFit="1" customWidth="1"/>
    <col min="5" max="5" width="13.5703125" style="31" bestFit="1" customWidth="1"/>
    <col min="6" max="6" width="11.85546875" style="31" customWidth="1"/>
    <col min="7" max="7" width="15.42578125" style="31" customWidth="1"/>
    <col min="8" max="8" width="7.28515625" style="31" customWidth="1"/>
    <col min="9" max="9" width="9.7109375" style="31" customWidth="1"/>
    <col min="10" max="10" width="13.28515625" style="31" customWidth="1"/>
    <col min="11" max="11" width="16.5703125" style="31" bestFit="1" customWidth="1"/>
    <col min="12" max="37" width="16.42578125" style="344" customWidth="1"/>
    <col min="38" max="38" width="21.140625" style="31" customWidth="1"/>
    <col min="39" max="16384" width="9.28515625" style="31"/>
  </cols>
  <sheetData>
    <row r="1" spans="1:38" s="453" customFormat="1" ht="51" customHeight="1" x14ac:dyDescent="0.2">
      <c r="A1" s="311" t="s">
        <v>488</v>
      </c>
      <c r="B1" s="312" t="s">
        <v>361</v>
      </c>
      <c r="C1" s="312" t="s">
        <v>362</v>
      </c>
      <c r="D1" s="312" t="s">
        <v>19</v>
      </c>
      <c r="E1" s="312" t="s">
        <v>21</v>
      </c>
      <c r="F1" s="312" t="s">
        <v>22</v>
      </c>
      <c r="G1" s="312" t="s">
        <v>23</v>
      </c>
      <c r="H1" s="312" t="s">
        <v>24</v>
      </c>
      <c r="I1" s="312" t="s">
        <v>28</v>
      </c>
      <c r="J1" s="312" t="s">
        <v>31</v>
      </c>
      <c r="K1" s="312" t="s">
        <v>33</v>
      </c>
      <c r="L1" s="337" t="s">
        <v>37</v>
      </c>
      <c r="M1" s="337" t="s">
        <v>40</v>
      </c>
      <c r="N1" s="337" t="s">
        <v>43</v>
      </c>
      <c r="O1" s="337" t="s">
        <v>45</v>
      </c>
      <c r="P1" s="337" t="s">
        <v>47</v>
      </c>
      <c r="Q1" s="338" t="s">
        <v>847</v>
      </c>
      <c r="R1" s="337" t="s">
        <v>52</v>
      </c>
      <c r="S1" s="337" t="s">
        <v>55</v>
      </c>
      <c r="T1" s="337" t="s">
        <v>58</v>
      </c>
      <c r="U1" s="337" t="s">
        <v>61</v>
      </c>
      <c r="V1" s="337" t="s">
        <v>63</v>
      </c>
      <c r="W1" s="337" t="s">
        <v>66</v>
      </c>
      <c r="X1" s="337" t="s">
        <v>68</v>
      </c>
      <c r="Y1" s="338" t="s">
        <v>1720</v>
      </c>
      <c r="Z1" s="337" t="s">
        <v>73</v>
      </c>
      <c r="AA1" s="407" t="s">
        <v>704</v>
      </c>
      <c r="AB1" s="337" t="s">
        <v>76</v>
      </c>
      <c r="AC1" s="337" t="s">
        <v>78</v>
      </c>
      <c r="AD1" s="337" t="s">
        <v>80</v>
      </c>
      <c r="AE1" s="337" t="s">
        <v>96</v>
      </c>
      <c r="AF1" s="337" t="s">
        <v>95</v>
      </c>
      <c r="AG1" s="337" t="s">
        <v>94</v>
      </c>
      <c r="AH1" s="337" t="s">
        <v>93</v>
      </c>
      <c r="AI1" s="337" t="s">
        <v>92</v>
      </c>
      <c r="AJ1" s="337" t="s">
        <v>91</v>
      </c>
      <c r="AK1" s="338" t="s">
        <v>1731</v>
      </c>
      <c r="AL1" s="314" t="s">
        <v>99</v>
      </c>
    </row>
    <row r="2" spans="1:38" x14ac:dyDescent="0.25">
      <c r="A2" s="316">
        <v>10044</v>
      </c>
      <c r="B2" s="181" t="s">
        <v>564</v>
      </c>
      <c r="C2" s="181" t="s">
        <v>425</v>
      </c>
      <c r="D2" s="480" t="s">
        <v>591</v>
      </c>
      <c r="E2" s="480" t="s">
        <v>104</v>
      </c>
      <c r="F2" s="480" t="s">
        <v>608</v>
      </c>
      <c r="G2" s="180" t="s">
        <v>156</v>
      </c>
      <c r="H2" s="180">
        <v>104</v>
      </c>
      <c r="I2" s="180">
        <v>29</v>
      </c>
      <c r="J2" s="182">
        <v>40752</v>
      </c>
      <c r="K2" s="180" t="s">
        <v>355</v>
      </c>
      <c r="L2" s="481">
        <v>1110312</v>
      </c>
      <c r="M2" s="481">
        <v>13679565</v>
      </c>
      <c r="N2" s="341">
        <v>2738337</v>
      </c>
      <c r="O2" s="481">
        <v>2145899</v>
      </c>
      <c r="P2" s="481">
        <v>989942</v>
      </c>
      <c r="Q2" s="339">
        <v>20664055</v>
      </c>
      <c r="R2" s="340" t="s">
        <v>174</v>
      </c>
      <c r="S2" s="341">
        <v>20664055</v>
      </c>
      <c r="T2" s="343">
        <v>0</v>
      </c>
      <c r="U2" s="341">
        <v>11404055</v>
      </c>
      <c r="V2" s="341">
        <v>2000000</v>
      </c>
      <c r="W2" s="341">
        <v>0</v>
      </c>
      <c r="X2" s="341">
        <v>7260000</v>
      </c>
      <c r="Y2" s="339">
        <v>20664055</v>
      </c>
      <c r="Z2" s="343">
        <v>0</v>
      </c>
      <c r="AA2" s="341">
        <v>2000000</v>
      </c>
      <c r="AB2" s="341">
        <v>0</v>
      </c>
      <c r="AC2" s="343">
        <v>0</v>
      </c>
      <c r="AD2" s="343">
        <v>0</v>
      </c>
      <c r="AE2" s="341">
        <v>0</v>
      </c>
      <c r="AF2" s="341">
        <v>0</v>
      </c>
      <c r="AG2" s="341">
        <v>1374120</v>
      </c>
      <c r="AH2" s="341">
        <v>11404055</v>
      </c>
      <c r="AI2" s="341">
        <v>11404055</v>
      </c>
      <c r="AJ2" s="341">
        <v>7260000</v>
      </c>
      <c r="AK2" s="339">
        <v>20664055</v>
      </c>
      <c r="AL2" s="456" t="s">
        <v>177</v>
      </c>
    </row>
    <row r="3" spans="1:38" x14ac:dyDescent="0.25">
      <c r="A3" s="316">
        <v>10075</v>
      </c>
      <c r="B3" s="181" t="s">
        <v>567</v>
      </c>
      <c r="C3" s="181" t="s">
        <v>519</v>
      </c>
      <c r="D3" s="480" t="s">
        <v>594</v>
      </c>
      <c r="E3" s="480" t="s">
        <v>207</v>
      </c>
      <c r="F3" s="480" t="s">
        <v>610</v>
      </c>
      <c r="G3" s="180" t="s">
        <v>226</v>
      </c>
      <c r="H3" s="180">
        <v>63</v>
      </c>
      <c r="I3" s="180">
        <v>9</v>
      </c>
      <c r="J3" s="182">
        <v>40829</v>
      </c>
      <c r="K3" s="180" t="s">
        <v>169</v>
      </c>
      <c r="L3" s="481">
        <v>220000</v>
      </c>
      <c r="M3" s="481">
        <v>8657514</v>
      </c>
      <c r="N3" s="341">
        <v>2324449</v>
      </c>
      <c r="O3" s="481">
        <v>1568839</v>
      </c>
      <c r="P3" s="481">
        <v>880188</v>
      </c>
      <c r="Q3" s="339">
        <v>13650990</v>
      </c>
      <c r="R3" s="340" t="s">
        <v>174</v>
      </c>
      <c r="S3" s="341">
        <v>13650990</v>
      </c>
      <c r="T3" s="343">
        <v>0</v>
      </c>
      <c r="U3" s="341">
        <v>7793490</v>
      </c>
      <c r="V3" s="341">
        <v>3657500</v>
      </c>
      <c r="W3" s="341">
        <v>0</v>
      </c>
      <c r="X3" s="341">
        <v>2200000</v>
      </c>
      <c r="Y3" s="339">
        <v>13650990</v>
      </c>
      <c r="Z3" s="343">
        <v>0</v>
      </c>
      <c r="AA3" s="341">
        <v>3657500</v>
      </c>
      <c r="AB3" s="341">
        <v>0</v>
      </c>
      <c r="AC3" s="343">
        <v>0</v>
      </c>
      <c r="AD3" s="343">
        <v>0</v>
      </c>
      <c r="AE3" s="341">
        <v>0</v>
      </c>
      <c r="AF3" s="341">
        <v>0</v>
      </c>
      <c r="AG3" s="341">
        <v>876198</v>
      </c>
      <c r="AH3" s="341">
        <v>7793490</v>
      </c>
      <c r="AI3" s="341">
        <v>7793490</v>
      </c>
      <c r="AJ3" s="341">
        <v>2200000</v>
      </c>
      <c r="AK3" s="339">
        <v>13650990</v>
      </c>
      <c r="AL3" s="456" t="s">
        <v>177</v>
      </c>
    </row>
    <row r="4" spans="1:38" x14ac:dyDescent="0.25">
      <c r="A4" s="317">
        <v>10094</v>
      </c>
      <c r="B4" s="184" t="s">
        <v>575</v>
      </c>
      <c r="C4" s="184" t="s">
        <v>417</v>
      </c>
      <c r="D4" s="480" t="s">
        <v>602</v>
      </c>
      <c r="E4" s="480" t="s">
        <v>104</v>
      </c>
      <c r="F4" s="480" t="s">
        <v>608</v>
      </c>
      <c r="G4" s="183" t="s">
        <v>156</v>
      </c>
      <c r="H4" s="183">
        <v>100</v>
      </c>
      <c r="I4" s="183">
        <v>15</v>
      </c>
      <c r="J4" s="185">
        <v>40970</v>
      </c>
      <c r="K4" s="183" t="s">
        <v>169</v>
      </c>
      <c r="L4" s="481">
        <v>736000</v>
      </c>
      <c r="M4" s="481">
        <v>10717980</v>
      </c>
      <c r="N4" s="341">
        <v>2153048</v>
      </c>
      <c r="O4" s="481">
        <v>1785434</v>
      </c>
      <c r="P4" s="481">
        <v>478000</v>
      </c>
      <c r="Q4" s="342">
        <v>15870462</v>
      </c>
      <c r="R4" s="341" t="s">
        <v>175</v>
      </c>
      <c r="S4" s="343">
        <v>15870462</v>
      </c>
      <c r="T4" s="343">
        <v>0</v>
      </c>
      <c r="U4" s="343">
        <v>13449000</v>
      </c>
      <c r="V4" s="341">
        <v>0</v>
      </c>
      <c r="W4" s="341">
        <v>0</v>
      </c>
      <c r="X4" s="343">
        <v>2421462</v>
      </c>
      <c r="Y4" s="342">
        <v>15870462</v>
      </c>
      <c r="Z4" s="343">
        <v>0</v>
      </c>
      <c r="AA4" s="341">
        <v>0</v>
      </c>
      <c r="AB4" s="341">
        <v>0</v>
      </c>
      <c r="AC4" s="343">
        <v>0</v>
      </c>
      <c r="AD4" s="343">
        <v>0</v>
      </c>
      <c r="AE4" s="341">
        <v>0</v>
      </c>
      <c r="AF4" s="343">
        <v>0</v>
      </c>
      <c r="AG4" s="343">
        <v>1400000</v>
      </c>
      <c r="AH4" s="343">
        <v>13449000</v>
      </c>
      <c r="AI4" s="341">
        <v>13449000</v>
      </c>
      <c r="AJ4" s="343">
        <v>2421462</v>
      </c>
      <c r="AK4" s="342">
        <v>15870462</v>
      </c>
      <c r="AL4" s="456" t="s">
        <v>177</v>
      </c>
    </row>
    <row r="5" spans="1:38" x14ac:dyDescent="0.25">
      <c r="A5" s="316">
        <v>10107</v>
      </c>
      <c r="B5" s="181" t="s">
        <v>566</v>
      </c>
      <c r="C5" s="181" t="s">
        <v>582</v>
      </c>
      <c r="D5" s="480" t="s">
        <v>593</v>
      </c>
      <c r="E5" s="480" t="s">
        <v>104</v>
      </c>
      <c r="F5" s="480" t="s">
        <v>116</v>
      </c>
      <c r="G5" s="180" t="s">
        <v>156</v>
      </c>
      <c r="H5" s="180">
        <v>150</v>
      </c>
      <c r="I5" s="180">
        <v>0</v>
      </c>
      <c r="J5" s="182">
        <v>40795</v>
      </c>
      <c r="K5" s="180" t="s">
        <v>172</v>
      </c>
      <c r="L5" s="341">
        <v>0</v>
      </c>
      <c r="M5" s="481">
        <v>1581908</v>
      </c>
      <c r="N5" s="341">
        <v>358930</v>
      </c>
      <c r="O5" s="341">
        <v>0</v>
      </c>
      <c r="P5" s="341">
        <v>0</v>
      </c>
      <c r="Q5" s="339">
        <v>1940838</v>
      </c>
      <c r="R5" s="340" t="s">
        <v>357</v>
      </c>
      <c r="S5" s="341">
        <v>1940838</v>
      </c>
      <c r="T5" s="343">
        <v>0</v>
      </c>
      <c r="U5" s="341">
        <v>0</v>
      </c>
      <c r="V5" s="341">
        <v>740838</v>
      </c>
      <c r="W5" s="341">
        <v>0</v>
      </c>
      <c r="X5" s="345">
        <v>1200000</v>
      </c>
      <c r="Y5" s="339">
        <v>1940838</v>
      </c>
      <c r="Z5" s="343">
        <v>0</v>
      </c>
      <c r="AA5" s="341">
        <v>0</v>
      </c>
      <c r="AB5" s="341">
        <v>0</v>
      </c>
      <c r="AC5" s="343">
        <v>0</v>
      </c>
      <c r="AD5" s="344">
        <v>740838</v>
      </c>
      <c r="AE5" s="341">
        <v>0</v>
      </c>
      <c r="AF5" s="341">
        <v>0</v>
      </c>
      <c r="AG5" s="341">
        <v>0</v>
      </c>
      <c r="AH5" s="341">
        <v>0</v>
      </c>
      <c r="AI5" s="341">
        <v>0</v>
      </c>
      <c r="AJ5" s="345">
        <v>1200000</v>
      </c>
      <c r="AK5" s="339">
        <v>1940838</v>
      </c>
      <c r="AL5" s="456" t="s">
        <v>177</v>
      </c>
    </row>
    <row r="6" spans="1:38" x14ac:dyDescent="0.25">
      <c r="A6" s="482">
        <v>10114</v>
      </c>
      <c r="B6" s="483" t="s">
        <v>572</v>
      </c>
      <c r="C6" s="483" t="s">
        <v>585</v>
      </c>
      <c r="D6" s="480" t="s">
        <v>599</v>
      </c>
      <c r="E6" s="480" t="s">
        <v>255</v>
      </c>
      <c r="F6" s="480" t="s">
        <v>256</v>
      </c>
      <c r="G6" s="75" t="s">
        <v>285</v>
      </c>
      <c r="H6" s="75">
        <v>98</v>
      </c>
      <c r="I6" s="75">
        <v>10</v>
      </c>
      <c r="J6" s="75" t="s">
        <v>359</v>
      </c>
      <c r="K6" s="75" t="s">
        <v>169</v>
      </c>
      <c r="L6" s="481">
        <v>4509570</v>
      </c>
      <c r="M6" s="481">
        <v>5483078</v>
      </c>
      <c r="N6" s="341">
        <v>888533</v>
      </c>
      <c r="O6" s="481">
        <v>1336598</v>
      </c>
      <c r="P6" s="481">
        <v>640800</v>
      </c>
      <c r="Q6" s="484">
        <v>12858579</v>
      </c>
      <c r="R6" s="345" t="s">
        <v>174</v>
      </c>
      <c r="S6" s="345">
        <v>12858579</v>
      </c>
      <c r="T6" s="343">
        <v>0</v>
      </c>
      <c r="U6" s="341">
        <v>4712808</v>
      </c>
      <c r="V6" s="341">
        <v>0</v>
      </c>
      <c r="W6" s="341">
        <v>3000000</v>
      </c>
      <c r="X6" s="345">
        <v>4838995</v>
      </c>
      <c r="Y6" s="484">
        <v>12858579</v>
      </c>
      <c r="Z6" s="485">
        <v>3000000</v>
      </c>
      <c r="AA6" s="341">
        <v>0</v>
      </c>
      <c r="AB6" s="341">
        <v>0</v>
      </c>
      <c r="AC6" s="343">
        <v>0</v>
      </c>
      <c r="AD6" s="343">
        <v>0</v>
      </c>
      <c r="AE6" s="341">
        <v>0</v>
      </c>
      <c r="AF6" s="341">
        <v>0</v>
      </c>
      <c r="AG6" s="345">
        <v>529529</v>
      </c>
      <c r="AH6" s="341">
        <v>4712808</v>
      </c>
      <c r="AI6" s="341">
        <v>4712808</v>
      </c>
      <c r="AJ6" s="345">
        <v>4838995</v>
      </c>
      <c r="AK6" s="484">
        <v>12858579</v>
      </c>
      <c r="AL6" s="456" t="s">
        <v>177</v>
      </c>
    </row>
    <row r="7" spans="1:38" x14ac:dyDescent="0.25">
      <c r="A7" s="316">
        <v>10116</v>
      </c>
      <c r="B7" s="181" t="s">
        <v>565</v>
      </c>
      <c r="C7" s="181" t="s">
        <v>581</v>
      </c>
      <c r="D7" s="480" t="s">
        <v>592</v>
      </c>
      <c r="E7" s="480" t="s">
        <v>146</v>
      </c>
      <c r="F7" s="480" t="s">
        <v>609</v>
      </c>
      <c r="G7" s="180" t="s">
        <v>163</v>
      </c>
      <c r="H7" s="180">
        <v>40</v>
      </c>
      <c r="I7" s="180">
        <v>4</v>
      </c>
      <c r="J7" s="182">
        <v>40744</v>
      </c>
      <c r="K7" s="180" t="s">
        <v>169</v>
      </c>
      <c r="L7" s="481">
        <v>290824</v>
      </c>
      <c r="M7" s="481">
        <v>4109222</v>
      </c>
      <c r="N7" s="341">
        <v>723233</v>
      </c>
      <c r="O7" s="481">
        <v>730460</v>
      </c>
      <c r="P7" s="481">
        <v>154350</v>
      </c>
      <c r="Q7" s="339">
        <v>6008089</v>
      </c>
      <c r="R7" s="340" t="s">
        <v>175</v>
      </c>
      <c r="S7" s="341">
        <v>6008089</v>
      </c>
      <c r="T7" s="343">
        <v>0</v>
      </c>
      <c r="U7" s="341">
        <v>3671976</v>
      </c>
      <c r="V7" s="341">
        <v>2000000</v>
      </c>
      <c r="W7" s="341">
        <v>0</v>
      </c>
      <c r="X7" s="341">
        <v>336113</v>
      </c>
      <c r="Y7" s="339">
        <v>6008089</v>
      </c>
      <c r="Z7" s="343">
        <v>0</v>
      </c>
      <c r="AA7" s="341">
        <v>2000000</v>
      </c>
      <c r="AB7" s="341">
        <v>0</v>
      </c>
      <c r="AC7" s="343">
        <v>0</v>
      </c>
      <c r="AD7" s="343">
        <v>0</v>
      </c>
      <c r="AE7" s="341">
        <v>0</v>
      </c>
      <c r="AF7" s="341">
        <v>0</v>
      </c>
      <c r="AG7" s="341">
        <v>463633</v>
      </c>
      <c r="AH7" s="341">
        <v>3671976</v>
      </c>
      <c r="AI7" s="341">
        <v>3671976</v>
      </c>
      <c r="AJ7" s="341">
        <v>336113</v>
      </c>
      <c r="AK7" s="339">
        <v>6008089</v>
      </c>
      <c r="AL7" s="456" t="s">
        <v>177</v>
      </c>
    </row>
    <row r="8" spans="1:38" x14ac:dyDescent="0.25">
      <c r="A8" s="317">
        <v>10117</v>
      </c>
      <c r="B8" s="184" t="s">
        <v>577</v>
      </c>
      <c r="C8" s="184" t="s">
        <v>476</v>
      </c>
      <c r="D8" s="480" t="s">
        <v>604</v>
      </c>
      <c r="E8" s="480" t="s">
        <v>104</v>
      </c>
      <c r="F8" s="480" t="s">
        <v>615</v>
      </c>
      <c r="G8" s="183" t="s">
        <v>156</v>
      </c>
      <c r="H8" s="183">
        <v>64</v>
      </c>
      <c r="I8" s="183">
        <v>20</v>
      </c>
      <c r="J8" s="185">
        <v>41046</v>
      </c>
      <c r="K8" s="183" t="s">
        <v>169</v>
      </c>
      <c r="L8" s="481">
        <v>1804112</v>
      </c>
      <c r="M8" s="481">
        <v>9996267</v>
      </c>
      <c r="N8" s="341">
        <v>2107531</v>
      </c>
      <c r="O8" s="481">
        <v>1679548</v>
      </c>
      <c r="P8" s="481">
        <v>420420</v>
      </c>
      <c r="Q8" s="342">
        <v>16007878</v>
      </c>
      <c r="R8" s="341" t="s">
        <v>174</v>
      </c>
      <c r="S8" s="343">
        <v>16007878</v>
      </c>
      <c r="T8" s="343">
        <v>0</v>
      </c>
      <c r="U8" s="343">
        <v>11232269</v>
      </c>
      <c r="V8" s="341">
        <v>2636823</v>
      </c>
      <c r="W8" s="341">
        <v>0</v>
      </c>
      <c r="X8" s="343">
        <v>2138786</v>
      </c>
      <c r="Y8" s="342">
        <v>16007878</v>
      </c>
      <c r="Z8" s="343">
        <v>0</v>
      </c>
      <c r="AA8" s="343">
        <v>2636823</v>
      </c>
      <c r="AB8" s="341">
        <v>0</v>
      </c>
      <c r="AC8" s="343">
        <v>0</v>
      </c>
      <c r="AD8" s="343">
        <v>0</v>
      </c>
      <c r="AE8" s="343">
        <v>0</v>
      </c>
      <c r="AF8" s="343">
        <v>0</v>
      </c>
      <c r="AG8" s="343">
        <v>1221010</v>
      </c>
      <c r="AH8" s="343">
        <v>11232269</v>
      </c>
      <c r="AI8" s="341">
        <v>11232269</v>
      </c>
      <c r="AJ8" s="343">
        <v>2138786</v>
      </c>
      <c r="AK8" s="342">
        <v>16007878</v>
      </c>
      <c r="AL8" s="456" t="s">
        <v>177</v>
      </c>
    </row>
    <row r="9" spans="1:38" x14ac:dyDescent="0.25">
      <c r="A9" s="316">
        <v>10119</v>
      </c>
      <c r="B9" s="181" t="s">
        <v>568</v>
      </c>
      <c r="C9" s="181" t="s">
        <v>429</v>
      </c>
      <c r="D9" s="480" t="s">
        <v>595</v>
      </c>
      <c r="E9" s="480" t="s">
        <v>317</v>
      </c>
      <c r="F9" s="480" t="s">
        <v>611</v>
      </c>
      <c r="G9" s="180" t="s">
        <v>226</v>
      </c>
      <c r="H9" s="180">
        <v>36</v>
      </c>
      <c r="I9" s="180">
        <v>4</v>
      </c>
      <c r="J9" s="182">
        <v>40864</v>
      </c>
      <c r="K9" s="180" t="s">
        <v>169</v>
      </c>
      <c r="L9" s="481">
        <v>528485</v>
      </c>
      <c r="M9" s="481">
        <v>6543973</v>
      </c>
      <c r="N9" s="341">
        <v>1638880</v>
      </c>
      <c r="O9" s="481">
        <v>1214836</v>
      </c>
      <c r="P9" s="481">
        <v>412120</v>
      </c>
      <c r="Q9" s="339">
        <v>10338294</v>
      </c>
      <c r="R9" s="340" t="s">
        <v>174</v>
      </c>
      <c r="S9" s="341">
        <v>10338294</v>
      </c>
      <c r="T9" s="343">
        <v>0</v>
      </c>
      <c r="U9" s="341">
        <v>5722926</v>
      </c>
      <c r="V9" s="341">
        <v>2969208</v>
      </c>
      <c r="W9" s="341">
        <v>0</v>
      </c>
      <c r="X9" s="341">
        <v>1646160</v>
      </c>
      <c r="Y9" s="339">
        <v>10338294</v>
      </c>
      <c r="Z9" s="343">
        <v>0</v>
      </c>
      <c r="AA9" s="341">
        <v>2969208</v>
      </c>
      <c r="AB9" s="341">
        <v>0</v>
      </c>
      <c r="AC9" s="343">
        <v>0</v>
      </c>
      <c r="AD9" s="343">
        <v>0</v>
      </c>
      <c r="AE9" s="341">
        <v>0</v>
      </c>
      <c r="AF9" s="341">
        <v>0</v>
      </c>
      <c r="AG9" s="341">
        <v>647821</v>
      </c>
      <c r="AH9" s="341">
        <v>5722926</v>
      </c>
      <c r="AI9" s="341">
        <v>5722926</v>
      </c>
      <c r="AJ9" s="341">
        <v>1646160</v>
      </c>
      <c r="AK9" s="339">
        <v>10338294</v>
      </c>
      <c r="AL9" s="456" t="s">
        <v>177</v>
      </c>
    </row>
    <row r="10" spans="1:38" x14ac:dyDescent="0.25">
      <c r="A10" s="317">
        <v>10125</v>
      </c>
      <c r="B10" s="184" t="s">
        <v>578</v>
      </c>
      <c r="C10" s="184" t="s">
        <v>414</v>
      </c>
      <c r="D10" s="480" t="s">
        <v>605</v>
      </c>
      <c r="E10" s="480" t="s">
        <v>616</v>
      </c>
      <c r="F10" s="480" t="s">
        <v>617</v>
      </c>
      <c r="G10" s="183" t="s">
        <v>356</v>
      </c>
      <c r="H10" s="183">
        <v>48</v>
      </c>
      <c r="I10" s="183">
        <v>5</v>
      </c>
      <c r="J10" s="185">
        <v>41079</v>
      </c>
      <c r="K10" s="183" t="s">
        <v>169</v>
      </c>
      <c r="L10" s="481">
        <v>2048834</v>
      </c>
      <c r="M10" s="481">
        <v>8531550</v>
      </c>
      <c r="N10" s="341">
        <v>1339996</v>
      </c>
      <c r="O10" s="481">
        <v>1607717</v>
      </c>
      <c r="P10" s="481">
        <v>243918</v>
      </c>
      <c r="Q10" s="342">
        <v>13772015</v>
      </c>
      <c r="R10" s="341" t="s">
        <v>174</v>
      </c>
      <c r="S10" s="343">
        <v>13772015</v>
      </c>
      <c r="T10" s="343">
        <v>0</v>
      </c>
      <c r="U10" s="343">
        <v>11907000</v>
      </c>
      <c r="V10" s="341">
        <v>1400000</v>
      </c>
      <c r="W10" s="341">
        <v>0</v>
      </c>
      <c r="X10" s="343">
        <v>465015</v>
      </c>
      <c r="Y10" s="342">
        <v>13772015</v>
      </c>
      <c r="Z10" s="343">
        <v>0</v>
      </c>
      <c r="AA10" s="341">
        <v>1400000</v>
      </c>
      <c r="AB10" s="341">
        <v>0</v>
      </c>
      <c r="AC10" s="343">
        <v>0</v>
      </c>
      <c r="AD10" s="343">
        <v>0</v>
      </c>
      <c r="AE10" s="343">
        <v>0</v>
      </c>
      <c r="AF10" s="343">
        <v>0</v>
      </c>
      <c r="AG10" s="343">
        <v>1345585</v>
      </c>
      <c r="AH10" s="343">
        <v>11907000</v>
      </c>
      <c r="AI10" s="341">
        <v>11907000</v>
      </c>
      <c r="AJ10" s="343">
        <v>465015</v>
      </c>
      <c r="AK10" s="342">
        <v>13772015</v>
      </c>
      <c r="AL10" s="456" t="s">
        <v>177</v>
      </c>
    </row>
    <row r="11" spans="1:38" x14ac:dyDescent="0.25">
      <c r="A11" s="316">
        <v>10127</v>
      </c>
      <c r="B11" s="181" t="s">
        <v>569</v>
      </c>
      <c r="C11" s="181" t="s">
        <v>419</v>
      </c>
      <c r="D11" s="480" t="s">
        <v>596</v>
      </c>
      <c r="E11" s="480" t="s">
        <v>165</v>
      </c>
      <c r="F11" s="480" t="s">
        <v>258</v>
      </c>
      <c r="G11" s="180" t="s">
        <v>168</v>
      </c>
      <c r="H11" s="180">
        <v>36</v>
      </c>
      <c r="I11" s="180">
        <v>4</v>
      </c>
      <c r="J11" s="182">
        <v>40848</v>
      </c>
      <c r="K11" s="180" t="s">
        <v>169</v>
      </c>
      <c r="L11" s="481">
        <v>1550000</v>
      </c>
      <c r="M11" s="481">
        <v>5984841</v>
      </c>
      <c r="N11" s="341">
        <v>788024</v>
      </c>
      <c r="O11" s="481">
        <v>1120323</v>
      </c>
      <c r="P11" s="481">
        <v>276000</v>
      </c>
      <c r="Q11" s="339">
        <v>9719188</v>
      </c>
      <c r="R11" s="340" t="s">
        <v>174</v>
      </c>
      <c r="S11" s="341">
        <v>9719188</v>
      </c>
      <c r="T11" s="343">
        <v>0</v>
      </c>
      <c r="U11" s="341">
        <v>6196188</v>
      </c>
      <c r="V11" s="341">
        <v>3383000</v>
      </c>
      <c r="W11" s="341">
        <v>0</v>
      </c>
      <c r="X11" s="341">
        <v>140000</v>
      </c>
      <c r="Y11" s="339">
        <v>9719188</v>
      </c>
      <c r="Z11" s="343">
        <v>0</v>
      </c>
      <c r="AA11" s="341">
        <v>3383000</v>
      </c>
      <c r="AB11" s="341">
        <v>0</v>
      </c>
      <c r="AC11" s="343">
        <v>0</v>
      </c>
      <c r="AD11" s="343">
        <v>0</v>
      </c>
      <c r="AE11" s="341">
        <v>0</v>
      </c>
      <c r="AF11" s="341">
        <v>0</v>
      </c>
      <c r="AG11" s="341">
        <v>764961</v>
      </c>
      <c r="AH11" s="341">
        <v>6196188</v>
      </c>
      <c r="AI11" s="341">
        <v>6196188</v>
      </c>
      <c r="AJ11" s="341">
        <v>140000</v>
      </c>
      <c r="AK11" s="339">
        <v>9719188</v>
      </c>
      <c r="AL11" s="456" t="s">
        <v>177</v>
      </c>
    </row>
    <row r="12" spans="1:38" x14ac:dyDescent="0.25">
      <c r="A12" s="317">
        <v>10133</v>
      </c>
      <c r="B12" s="184" t="s">
        <v>579</v>
      </c>
      <c r="C12" s="184" t="s">
        <v>423</v>
      </c>
      <c r="D12" s="480" t="s">
        <v>606</v>
      </c>
      <c r="E12" s="480" t="s">
        <v>190</v>
      </c>
      <c r="F12" s="480" t="s">
        <v>618</v>
      </c>
      <c r="G12" s="183" t="s">
        <v>225</v>
      </c>
      <c r="H12" s="183">
        <v>22</v>
      </c>
      <c r="I12" s="183">
        <v>3</v>
      </c>
      <c r="J12" s="185">
        <v>41085</v>
      </c>
      <c r="K12" s="183" t="s">
        <v>169</v>
      </c>
      <c r="L12" s="481">
        <v>462500</v>
      </c>
      <c r="M12" s="481">
        <v>4869795</v>
      </c>
      <c r="N12" s="341">
        <v>1639571</v>
      </c>
      <c r="O12" s="481">
        <v>958981</v>
      </c>
      <c r="P12" s="481">
        <v>202698</v>
      </c>
      <c r="Q12" s="342">
        <v>8133545</v>
      </c>
      <c r="R12" s="341" t="s">
        <v>174</v>
      </c>
      <c r="S12" s="343">
        <v>8133545</v>
      </c>
      <c r="T12" s="343">
        <v>0</v>
      </c>
      <c r="U12" s="343">
        <v>4495545</v>
      </c>
      <c r="V12" s="341">
        <v>3500000</v>
      </c>
      <c r="W12" s="341">
        <v>0</v>
      </c>
      <c r="X12" s="343">
        <v>138000</v>
      </c>
      <c r="Y12" s="342">
        <v>8133545</v>
      </c>
      <c r="Z12" s="343">
        <v>0</v>
      </c>
      <c r="AA12" s="341">
        <v>3500000</v>
      </c>
      <c r="AB12" s="341">
        <v>0</v>
      </c>
      <c r="AC12" s="343">
        <v>0</v>
      </c>
      <c r="AD12" s="343">
        <v>0</v>
      </c>
      <c r="AE12" s="343">
        <v>0</v>
      </c>
      <c r="AF12" s="343">
        <v>0</v>
      </c>
      <c r="AG12" s="343">
        <v>516781</v>
      </c>
      <c r="AH12" s="343">
        <v>4495545</v>
      </c>
      <c r="AI12" s="341">
        <v>4495545</v>
      </c>
      <c r="AJ12" s="343">
        <v>138000</v>
      </c>
      <c r="AK12" s="342">
        <v>8133545</v>
      </c>
      <c r="AL12" s="456" t="s">
        <v>177</v>
      </c>
    </row>
    <row r="13" spans="1:38" x14ac:dyDescent="0.25">
      <c r="A13" s="317">
        <v>10134</v>
      </c>
      <c r="B13" s="184" t="s">
        <v>574</v>
      </c>
      <c r="C13" s="184" t="s">
        <v>586</v>
      </c>
      <c r="D13" s="480" t="s">
        <v>601</v>
      </c>
      <c r="E13" s="480" t="s">
        <v>104</v>
      </c>
      <c r="F13" s="480" t="s">
        <v>116</v>
      </c>
      <c r="G13" s="183" t="s">
        <v>156</v>
      </c>
      <c r="H13" s="183">
        <v>74</v>
      </c>
      <c r="I13" s="183">
        <v>28</v>
      </c>
      <c r="J13" s="185">
        <v>40926</v>
      </c>
      <c r="K13" s="183" t="s">
        <v>169</v>
      </c>
      <c r="L13" s="481">
        <v>104000</v>
      </c>
      <c r="M13" s="481">
        <v>11740678</v>
      </c>
      <c r="N13" s="341">
        <v>1990734</v>
      </c>
      <c r="O13" s="481">
        <v>1769933</v>
      </c>
      <c r="P13" s="481">
        <v>513022</v>
      </c>
      <c r="Q13" s="342">
        <v>16118367</v>
      </c>
      <c r="R13" s="341" t="s">
        <v>174</v>
      </c>
      <c r="S13" s="343">
        <v>16118367</v>
      </c>
      <c r="T13" s="343">
        <v>0</v>
      </c>
      <c r="U13" s="343">
        <v>14513249</v>
      </c>
      <c r="V13" s="341">
        <v>0</v>
      </c>
      <c r="W13" s="341">
        <v>0</v>
      </c>
      <c r="X13" s="341">
        <v>1605118</v>
      </c>
      <c r="Y13" s="342">
        <v>16118367</v>
      </c>
      <c r="Z13" s="343">
        <v>0</v>
      </c>
      <c r="AA13" s="341">
        <v>0</v>
      </c>
      <c r="AB13" s="341">
        <v>0</v>
      </c>
      <c r="AC13" s="343">
        <v>0</v>
      </c>
      <c r="AD13" s="343">
        <v>0</v>
      </c>
      <c r="AE13" s="343">
        <v>0</v>
      </c>
      <c r="AF13" s="343">
        <v>0</v>
      </c>
      <c r="AG13" s="343">
        <v>1678000</v>
      </c>
      <c r="AH13" s="343">
        <v>14513249</v>
      </c>
      <c r="AI13" s="341">
        <v>14513249</v>
      </c>
      <c r="AJ13" s="341">
        <v>1605118</v>
      </c>
      <c r="AK13" s="342">
        <v>16118367</v>
      </c>
      <c r="AL13" s="456" t="s">
        <v>177</v>
      </c>
    </row>
    <row r="14" spans="1:38" x14ac:dyDescent="0.25">
      <c r="A14" s="482">
        <v>10140</v>
      </c>
      <c r="B14" s="483" t="s">
        <v>570</v>
      </c>
      <c r="C14" s="483" t="s">
        <v>583</v>
      </c>
      <c r="D14" s="480" t="s">
        <v>597</v>
      </c>
      <c r="E14" s="480" t="s">
        <v>612</v>
      </c>
      <c r="F14" s="480" t="s">
        <v>613</v>
      </c>
      <c r="G14" s="75" t="s">
        <v>162</v>
      </c>
      <c r="H14" s="75">
        <v>67</v>
      </c>
      <c r="I14" s="75">
        <v>4</v>
      </c>
      <c r="J14" s="75" t="s">
        <v>358</v>
      </c>
      <c r="K14" s="483" t="s">
        <v>353</v>
      </c>
      <c r="L14" s="481">
        <v>6425000</v>
      </c>
      <c r="M14" s="481">
        <v>3382782</v>
      </c>
      <c r="N14" s="341">
        <v>1429960</v>
      </c>
      <c r="O14" s="481">
        <v>1302785</v>
      </c>
      <c r="P14" s="481">
        <v>583360</v>
      </c>
      <c r="Q14" s="484">
        <v>13123887</v>
      </c>
      <c r="R14" s="345" t="s">
        <v>174</v>
      </c>
      <c r="S14" s="345">
        <v>13123887</v>
      </c>
      <c r="T14" s="345">
        <v>6595000</v>
      </c>
      <c r="U14" s="341">
        <v>2129737</v>
      </c>
      <c r="V14" s="341">
        <v>500000</v>
      </c>
      <c r="W14" s="341">
        <v>0</v>
      </c>
      <c r="X14" s="345">
        <v>3899150</v>
      </c>
      <c r="Y14" s="484">
        <v>13123887</v>
      </c>
      <c r="Z14" s="343">
        <v>0</v>
      </c>
      <c r="AA14" s="345">
        <v>500000</v>
      </c>
      <c r="AB14" s="341">
        <v>0</v>
      </c>
      <c r="AC14" s="343">
        <v>0</v>
      </c>
      <c r="AD14" s="343">
        <v>0</v>
      </c>
      <c r="AE14" s="341">
        <v>233480</v>
      </c>
      <c r="AF14" s="341">
        <v>2129737</v>
      </c>
      <c r="AG14" s="341">
        <v>0</v>
      </c>
      <c r="AH14" s="341">
        <v>0</v>
      </c>
      <c r="AI14" s="341">
        <v>2129737</v>
      </c>
      <c r="AJ14" s="345">
        <v>3899150</v>
      </c>
      <c r="AK14" s="484">
        <v>13123887</v>
      </c>
      <c r="AL14" s="456" t="s">
        <v>177</v>
      </c>
    </row>
    <row r="15" spans="1:38" x14ac:dyDescent="0.25">
      <c r="A15" s="482">
        <v>10141</v>
      </c>
      <c r="B15" s="483" t="s">
        <v>573</v>
      </c>
      <c r="C15" s="483" t="s">
        <v>406</v>
      </c>
      <c r="D15" s="480" t="s">
        <v>600</v>
      </c>
      <c r="E15" s="480" t="s">
        <v>299</v>
      </c>
      <c r="F15" s="480" t="s">
        <v>300</v>
      </c>
      <c r="G15" s="75" t="s">
        <v>104</v>
      </c>
      <c r="H15" s="75">
        <v>90</v>
      </c>
      <c r="I15" s="75">
        <v>0</v>
      </c>
      <c r="J15" s="75" t="s">
        <v>358</v>
      </c>
      <c r="K15" s="483" t="s">
        <v>589</v>
      </c>
      <c r="L15" s="481">
        <v>5129725</v>
      </c>
      <c r="M15" s="481">
        <v>1999250</v>
      </c>
      <c r="N15" s="341">
        <v>1217697</v>
      </c>
      <c r="O15" s="481">
        <v>956231</v>
      </c>
      <c r="P15" s="481">
        <v>384089</v>
      </c>
      <c r="Q15" s="484">
        <v>9686992</v>
      </c>
      <c r="R15" s="344" t="s">
        <v>590</v>
      </c>
      <c r="S15" s="345">
        <v>9686992</v>
      </c>
      <c r="T15" s="345">
        <v>5100000</v>
      </c>
      <c r="U15" s="341">
        <v>1837338</v>
      </c>
      <c r="V15" s="341">
        <v>0</v>
      </c>
      <c r="W15" s="341">
        <v>0</v>
      </c>
      <c r="X15" s="345">
        <v>2749654</v>
      </c>
      <c r="Y15" s="484">
        <v>9686992</v>
      </c>
      <c r="Z15" s="343">
        <v>0</v>
      </c>
      <c r="AA15" s="341">
        <v>0</v>
      </c>
      <c r="AB15" s="341">
        <v>0</v>
      </c>
      <c r="AC15" s="343">
        <v>0</v>
      </c>
      <c r="AD15" s="343">
        <v>0</v>
      </c>
      <c r="AE15" s="341">
        <v>216180</v>
      </c>
      <c r="AF15" s="341">
        <v>1837338</v>
      </c>
      <c r="AG15" s="341">
        <v>0</v>
      </c>
      <c r="AH15" s="341">
        <v>0</v>
      </c>
      <c r="AI15" s="341">
        <v>1837338</v>
      </c>
      <c r="AJ15" s="345">
        <v>2749654</v>
      </c>
      <c r="AK15" s="484">
        <v>9686992</v>
      </c>
      <c r="AL15" s="456" t="s">
        <v>177</v>
      </c>
    </row>
    <row r="16" spans="1:38" x14ac:dyDescent="0.25">
      <c r="A16" s="318">
        <v>10142</v>
      </c>
      <c r="B16" s="486" t="s">
        <v>576</v>
      </c>
      <c r="C16" s="184" t="s">
        <v>587</v>
      </c>
      <c r="D16" s="480" t="s">
        <v>603</v>
      </c>
      <c r="E16" s="480" t="s">
        <v>104</v>
      </c>
      <c r="F16" s="480" t="s">
        <v>324</v>
      </c>
      <c r="G16" s="183" t="s">
        <v>156</v>
      </c>
      <c r="H16" s="178">
        <v>7</v>
      </c>
      <c r="I16" s="186">
        <v>7</v>
      </c>
      <c r="J16" s="187">
        <v>41011</v>
      </c>
      <c r="K16" s="178" t="s">
        <v>172</v>
      </c>
      <c r="L16" s="481">
        <v>324800</v>
      </c>
      <c r="M16" s="481">
        <v>659587</v>
      </c>
      <c r="N16" s="341">
        <v>144970</v>
      </c>
      <c r="O16" s="481">
        <v>143776</v>
      </c>
      <c r="P16" s="481">
        <v>33607</v>
      </c>
      <c r="Q16" s="339">
        <v>1306740</v>
      </c>
      <c r="R16" s="340" t="s">
        <v>176</v>
      </c>
      <c r="S16" s="341">
        <v>1306740</v>
      </c>
      <c r="T16" s="343">
        <v>0</v>
      </c>
      <c r="U16" s="341">
        <v>0</v>
      </c>
      <c r="V16" s="341">
        <v>525000</v>
      </c>
      <c r="W16" s="341">
        <v>0</v>
      </c>
      <c r="X16" s="341">
        <v>781740</v>
      </c>
      <c r="Y16" s="339">
        <v>1306740</v>
      </c>
      <c r="Z16" s="343">
        <v>0</v>
      </c>
      <c r="AA16" s="341">
        <v>0</v>
      </c>
      <c r="AB16" s="341">
        <v>0</v>
      </c>
      <c r="AC16" s="344">
        <v>525000</v>
      </c>
      <c r="AD16" s="343">
        <v>0</v>
      </c>
      <c r="AE16" s="341">
        <v>0</v>
      </c>
      <c r="AF16" s="343">
        <v>0</v>
      </c>
      <c r="AG16" s="341">
        <v>0</v>
      </c>
      <c r="AH16" s="341">
        <v>0</v>
      </c>
      <c r="AI16" s="341">
        <v>0</v>
      </c>
      <c r="AJ16" s="341">
        <v>781740</v>
      </c>
      <c r="AK16" s="339">
        <v>1306740</v>
      </c>
      <c r="AL16" s="456" t="s">
        <v>177</v>
      </c>
    </row>
    <row r="17" spans="1:38" x14ac:dyDescent="0.25">
      <c r="A17" s="482">
        <v>10144</v>
      </c>
      <c r="B17" s="483" t="s">
        <v>571</v>
      </c>
      <c r="C17" s="483" t="s">
        <v>584</v>
      </c>
      <c r="D17" s="480" t="s">
        <v>598</v>
      </c>
      <c r="E17" s="480" t="s">
        <v>199</v>
      </c>
      <c r="F17" s="480" t="s">
        <v>614</v>
      </c>
      <c r="G17" s="75" t="s">
        <v>160</v>
      </c>
      <c r="H17" s="75">
        <v>198</v>
      </c>
      <c r="I17" s="75">
        <v>11</v>
      </c>
      <c r="J17" s="75" t="s">
        <v>358</v>
      </c>
      <c r="K17" s="75" t="s">
        <v>169</v>
      </c>
      <c r="L17" s="481">
        <v>578000</v>
      </c>
      <c r="M17" s="481">
        <v>25976951</v>
      </c>
      <c r="N17" s="341">
        <v>7277813</v>
      </c>
      <c r="O17" s="481">
        <v>2500000</v>
      </c>
      <c r="P17" s="481">
        <v>2398870</v>
      </c>
      <c r="Q17" s="484">
        <v>38731634</v>
      </c>
      <c r="R17" s="345" t="s">
        <v>174</v>
      </c>
      <c r="S17" s="345">
        <v>38731634</v>
      </c>
      <c r="T17" s="345">
        <v>27305000</v>
      </c>
      <c r="U17" s="341">
        <v>4631772</v>
      </c>
      <c r="V17" s="341">
        <v>3000000</v>
      </c>
      <c r="W17" s="341">
        <v>0</v>
      </c>
      <c r="X17" s="345">
        <v>3794862</v>
      </c>
      <c r="Y17" s="484">
        <v>38731634</v>
      </c>
      <c r="Z17" s="343">
        <v>0</v>
      </c>
      <c r="AA17" s="341">
        <v>0</v>
      </c>
      <c r="AB17" s="341">
        <v>0</v>
      </c>
      <c r="AC17" s="485">
        <v>3000000</v>
      </c>
      <c r="AD17" s="343">
        <v>0</v>
      </c>
      <c r="AE17" s="341">
        <v>463177</v>
      </c>
      <c r="AF17" s="341">
        <v>4631772</v>
      </c>
      <c r="AG17" s="341">
        <v>0</v>
      </c>
      <c r="AH17" s="341">
        <v>0</v>
      </c>
      <c r="AI17" s="341">
        <v>4631772</v>
      </c>
      <c r="AJ17" s="345">
        <v>3794862</v>
      </c>
      <c r="AK17" s="484">
        <v>38731634</v>
      </c>
      <c r="AL17" s="456" t="s">
        <v>177</v>
      </c>
    </row>
    <row r="18" spans="1:38" x14ac:dyDescent="0.25">
      <c r="A18" s="317">
        <v>10176</v>
      </c>
      <c r="B18" s="184" t="s">
        <v>580</v>
      </c>
      <c r="C18" s="184" t="s">
        <v>588</v>
      </c>
      <c r="D18" s="480" t="s">
        <v>607</v>
      </c>
      <c r="E18" s="480" t="s">
        <v>235</v>
      </c>
      <c r="F18" s="480" t="s">
        <v>236</v>
      </c>
      <c r="G18" s="183" t="s">
        <v>285</v>
      </c>
      <c r="H18" s="183">
        <v>40</v>
      </c>
      <c r="I18" s="183">
        <v>8</v>
      </c>
      <c r="J18" s="185">
        <v>41087</v>
      </c>
      <c r="K18" s="183" t="s">
        <v>171</v>
      </c>
      <c r="L18" s="481">
        <v>1810963</v>
      </c>
      <c r="M18" s="481">
        <v>4262102</v>
      </c>
      <c r="N18" s="341">
        <v>767044</v>
      </c>
      <c r="O18" s="481">
        <v>863979</v>
      </c>
      <c r="P18" s="481">
        <v>146500</v>
      </c>
      <c r="Q18" s="343">
        <v>7850588</v>
      </c>
      <c r="R18" s="341" t="s">
        <v>175</v>
      </c>
      <c r="S18" s="343">
        <v>7850588</v>
      </c>
      <c r="T18" s="343">
        <v>0</v>
      </c>
      <c r="U18" s="343">
        <v>4428819</v>
      </c>
      <c r="V18" s="341">
        <v>0</v>
      </c>
      <c r="W18" s="341">
        <v>1929783</v>
      </c>
      <c r="X18" s="343">
        <v>1491986</v>
      </c>
      <c r="Y18" s="342">
        <v>7850588</v>
      </c>
      <c r="Z18" s="344">
        <v>1929783</v>
      </c>
      <c r="AA18" s="341">
        <v>0</v>
      </c>
      <c r="AB18" s="341">
        <v>0</v>
      </c>
      <c r="AC18" s="343">
        <v>0</v>
      </c>
      <c r="AD18" s="343">
        <v>0</v>
      </c>
      <c r="AE18" s="343">
        <v>0</v>
      </c>
      <c r="AF18" s="343">
        <v>0</v>
      </c>
      <c r="AG18" s="343">
        <v>492091</v>
      </c>
      <c r="AH18" s="343">
        <v>4428819</v>
      </c>
      <c r="AI18" s="341">
        <v>4428819</v>
      </c>
      <c r="AJ18" s="343">
        <v>1491986</v>
      </c>
      <c r="AK18" s="342">
        <v>7850588</v>
      </c>
      <c r="AL18" s="456" t="s">
        <v>177</v>
      </c>
    </row>
    <row r="19" spans="1:38" x14ac:dyDescent="0.25">
      <c r="A19" s="450" t="s">
        <v>1732</v>
      </c>
      <c r="B19" s="450"/>
      <c r="C19" s="450"/>
      <c r="D19" s="471"/>
      <c r="E19" s="471"/>
      <c r="F19" s="471"/>
      <c r="G19" s="450"/>
      <c r="H19" s="450">
        <f>SUBTOTAL(109,FY12_Table[Units])</f>
        <v>1237</v>
      </c>
      <c r="I19" s="450">
        <f>SUBTOTAL(109,FY12_Table[DisUnits])</f>
        <v>161</v>
      </c>
      <c r="J19" s="450"/>
      <c r="K19" s="450"/>
      <c r="L19" s="487">
        <f>SUBTOTAL(109,FY12_Table[AcquisitionCost])</f>
        <v>27633125</v>
      </c>
      <c r="M19" s="487">
        <f>SUBTOTAL(109,FY12_Table[ConstructionCost])</f>
        <v>128177043</v>
      </c>
      <c r="N19" s="487">
        <f>SUBTOTAL(109,FY12_Table[SoftCost])</f>
        <v>29528750</v>
      </c>
      <c r="O19" s="487">
        <f>SUBTOTAL(109,FY12_Table[DeveloperFees])</f>
        <v>21685339</v>
      </c>
      <c r="P19" s="487">
        <f>SUBTOTAL(109,FY12_Table[Reserves])</f>
        <v>8757884</v>
      </c>
      <c r="Q19" s="487">
        <f>SUBTOTAL(109,FY12_Table[TOTAL])</f>
        <v>215782141</v>
      </c>
      <c r="R19" s="487">
        <f>SUBTOTAL(109,FY12_Table[OccupancyType])</f>
        <v>0</v>
      </c>
      <c r="S19" s="487">
        <f>SUBTOTAL(109,FY12_Table[UsesTotal])</f>
        <v>215782141</v>
      </c>
      <c r="T19" s="487">
        <f>SUBTOTAL(109,FY12_Table[Bond Funds])</f>
        <v>39000000</v>
      </c>
      <c r="U19" s="487">
        <f>SUBTOTAL(109,FY12_Table[[Tax Credits ]])</f>
        <v>108126172</v>
      </c>
      <c r="V19" s="487">
        <f>SUBTOTAL(109,FY12_Table[State Funds])</f>
        <v>26312369</v>
      </c>
      <c r="W19" s="487">
        <f>SUBTOTAL(109,FY12_Table[Federal Funds])</f>
        <v>4929783</v>
      </c>
      <c r="X19" s="487">
        <f>SUBTOTAL(109,FY12_Table[LeveragedFunds])</f>
        <v>37107041</v>
      </c>
      <c r="Y19" s="487">
        <f>SUBTOTAL(109,FY12_Table[TOTAL2])</f>
        <v>215782141</v>
      </c>
      <c r="Z19" s="487">
        <f>SUBTOTAL(109,FY12_Table[Fed HOME])</f>
        <v>4929783</v>
      </c>
      <c r="AA19" s="487">
        <f>SUBTOTAL(109,FY12_Table[Rental Hsg Loan Program (MRHP+RHP)])</f>
        <v>22046531</v>
      </c>
      <c r="AB19" s="487">
        <f>SUBTOTAL(109,FY12_Table[RHW])</f>
        <v>0</v>
      </c>
      <c r="AC19" s="487">
        <f>SUBTOTAL(109,FY12_Table[PRHP])</f>
        <v>3525000</v>
      </c>
      <c r="AD19" s="487">
        <f>SUBTOTAL(109,FY12_Table[THG/FAF])</f>
        <v>740838</v>
      </c>
      <c r="AE19" s="487">
        <f>SUBTOTAL(109,FY12_Table[4% Tax Credit])</f>
        <v>912837</v>
      </c>
      <c r="AF19" s="487">
        <f>SUBTOTAL(109,FY12_Table[4% Tax Credit RU])</f>
        <v>8598847</v>
      </c>
      <c r="AG19" s="487">
        <f>SUBTOTAL(109,FY12_Table[9% Tax Credit])</f>
        <v>11309729</v>
      </c>
      <c r="AH19" s="487">
        <f>SUBTOTAL(109,FY12_Table[9% Tax CreditRU])</f>
        <v>99527325</v>
      </c>
      <c r="AI19" s="487">
        <f>SUBTOTAL(109,FY12_Table[Total TaxCredit RU])</f>
        <v>108126172</v>
      </c>
      <c r="AJ19" s="487">
        <f>SUBTOTAL(109,FY12_Table[Leveraged Capital])</f>
        <v>37107041</v>
      </c>
      <c r="AK19" s="487">
        <f>SUBTOTAL(109,FY12_Table[TOTAL3])</f>
        <v>215782141</v>
      </c>
      <c r="AL19" s="474"/>
    </row>
    <row r="20" spans="1:38" x14ac:dyDescent="0.25">
      <c r="A20" s="451" t="s">
        <v>1718</v>
      </c>
      <c r="B20" s="320"/>
      <c r="C20" s="320"/>
      <c r="D20" s="42"/>
      <c r="E20" s="42"/>
      <c r="F20" s="42"/>
      <c r="G20" s="42"/>
      <c r="H20" s="42"/>
      <c r="I20" s="42"/>
      <c r="J20" s="42"/>
      <c r="K20" s="42"/>
      <c r="L20" s="488"/>
      <c r="M20" s="488"/>
      <c r="N20" s="488"/>
      <c r="O20" s="488"/>
      <c r="P20" s="488"/>
      <c r="Q20" s="488"/>
      <c r="R20" s="488"/>
      <c r="S20" s="488"/>
      <c r="T20" s="488"/>
      <c r="U20" s="488"/>
      <c r="V20" s="488"/>
      <c r="W20" s="488"/>
      <c r="X20" s="488"/>
      <c r="Y20" s="488"/>
      <c r="Z20" s="488"/>
      <c r="AA20" s="488"/>
      <c r="AB20" s="488"/>
      <c r="AC20" s="488"/>
      <c r="AD20" s="488"/>
      <c r="AE20" s="488"/>
      <c r="AF20" s="488"/>
      <c r="AG20" s="488"/>
      <c r="AH20" s="488"/>
      <c r="AI20" s="488"/>
      <c r="AJ20" s="488"/>
      <c r="AK20" s="488"/>
      <c r="AL20" s="43"/>
    </row>
    <row r="21" spans="1:38" x14ac:dyDescent="0.25">
      <c r="B21" s="178"/>
      <c r="C21" s="178"/>
    </row>
    <row r="22" spans="1:38" x14ac:dyDescent="0.25">
      <c r="B22" s="178"/>
      <c r="C22" s="178"/>
    </row>
    <row r="23" spans="1:38" x14ac:dyDescent="0.25">
      <c r="B23" s="178"/>
      <c r="C23" s="178"/>
    </row>
    <row r="24" spans="1:38" x14ac:dyDescent="0.25">
      <c r="B24" s="178"/>
      <c r="C24" s="178"/>
    </row>
    <row r="25" spans="1:38" x14ac:dyDescent="0.25">
      <c r="B25" s="178"/>
      <c r="C25" s="178"/>
    </row>
    <row r="26" spans="1:38" x14ac:dyDescent="0.25">
      <c r="B26" s="178"/>
      <c r="C26" s="178"/>
    </row>
    <row r="27" spans="1:38" x14ac:dyDescent="0.25">
      <c r="B27" s="179"/>
      <c r="C27" s="179"/>
    </row>
    <row r="28" spans="1:38" x14ac:dyDescent="0.25">
      <c r="B28" s="179"/>
      <c r="C28" s="179"/>
    </row>
    <row r="29" spans="1:38" x14ac:dyDescent="0.25">
      <c r="B29" s="179"/>
      <c r="C29" s="179"/>
    </row>
    <row r="30" spans="1:38" x14ac:dyDescent="0.25">
      <c r="B30" s="179"/>
      <c r="C30" s="179"/>
    </row>
    <row r="31" spans="1:38" x14ac:dyDescent="0.25">
      <c r="B31" s="179"/>
      <c r="C31" s="179"/>
    </row>
  </sheetData>
  <pageMargins left="0.7" right="0.7" top="0.75" bottom="0.75" header="0.3" footer="0.3"/>
  <pageSetup orientation="portrait" r:id="rId1"/>
  <tableParts count="1">
    <tablePart r:id="rId2"/>
  </tableParts>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8623942-5158-4701-90DD-28D636D1D09A}">
  <sheetPr codeName="Sheet16"/>
  <dimension ref="A1:AL27"/>
  <sheetViews>
    <sheetView zoomScale="97" zoomScaleNormal="100" workbookViewId="0">
      <pane xSplit="2" topLeftCell="C1" activePane="topRight" state="frozen"/>
      <selection activeCell="U19" sqref="U19"/>
      <selection pane="topRight" activeCell="B1" sqref="B1"/>
    </sheetView>
  </sheetViews>
  <sheetFormatPr defaultColWidth="9.28515625" defaultRowHeight="15" x14ac:dyDescent="0.25"/>
  <cols>
    <col min="1" max="1" width="11.85546875" style="31" customWidth="1"/>
    <col min="2" max="2" width="32" style="31" bestFit="1" customWidth="1"/>
    <col min="3" max="3" width="35.42578125" style="31" bestFit="1" customWidth="1"/>
    <col min="4" max="4" width="28.5703125" style="31" bestFit="1" customWidth="1"/>
    <col min="5" max="5" width="15.42578125" style="31" bestFit="1" customWidth="1"/>
    <col min="6" max="6" width="12.140625" style="31" customWidth="1"/>
    <col min="7" max="7" width="15.7109375" style="31" customWidth="1"/>
    <col min="8" max="8" width="7.28515625" style="31" customWidth="1"/>
    <col min="9" max="9" width="9.85546875" style="31" customWidth="1"/>
    <col min="10" max="10" width="13.5703125" style="31" customWidth="1"/>
    <col min="11" max="11" width="17" style="31" bestFit="1" customWidth="1"/>
    <col min="12" max="12" width="16.28515625" style="31" customWidth="1"/>
    <col min="13" max="13" width="17.7109375" style="31" customWidth="1"/>
    <col min="14" max="14" width="17.42578125" style="31" customWidth="1"/>
    <col min="15" max="15" width="15.42578125" style="31" customWidth="1"/>
    <col min="16" max="16" width="16.28515625" style="31" customWidth="1"/>
    <col min="17" max="17" width="17.5703125" style="31" bestFit="1" customWidth="1"/>
    <col min="18" max="18" width="16.7109375" style="31" customWidth="1"/>
    <col min="19" max="19" width="16.140625" style="31" customWidth="1"/>
    <col min="20" max="20" width="16.7109375" style="31" customWidth="1"/>
    <col min="21" max="21" width="12.7109375" style="31" customWidth="1"/>
    <col min="22" max="22" width="12.85546875" style="31" customWidth="1"/>
    <col min="23" max="23" width="14.7109375" style="31" customWidth="1"/>
    <col min="24" max="24" width="17" style="31" customWidth="1"/>
    <col min="25" max="25" width="17.85546875" style="31" customWidth="1"/>
    <col min="26" max="26" width="11.85546875" style="31" customWidth="1"/>
    <col min="27" max="27" width="36.28515625" style="31" customWidth="1"/>
    <col min="28" max="28" width="7.140625" style="31" customWidth="1"/>
    <col min="29" max="29" width="10.28515625" style="31" bestFit="1" customWidth="1"/>
    <col min="30" max="30" width="10.42578125" style="31" customWidth="1"/>
    <col min="31" max="31" width="14.42578125" style="31" customWidth="1"/>
    <col min="32" max="32" width="17.42578125" style="31" customWidth="1"/>
    <col min="33" max="33" width="14.42578125" style="31" customWidth="1"/>
    <col min="34" max="34" width="17" style="31" customWidth="1"/>
    <col min="35" max="35" width="18.7109375" style="31" customWidth="1"/>
    <col min="36" max="36" width="18.28515625" style="31" customWidth="1"/>
    <col min="37" max="37" width="13.5703125" style="31" customWidth="1"/>
    <col min="38" max="38" width="21.7109375" style="31" customWidth="1"/>
    <col min="39" max="16384" width="9.28515625" style="31"/>
  </cols>
  <sheetData>
    <row r="1" spans="1:38" s="453" customFormat="1" ht="51" customHeight="1" x14ac:dyDescent="0.2">
      <c r="A1" s="311" t="s">
        <v>488</v>
      </c>
      <c r="B1" s="312" t="s">
        <v>361</v>
      </c>
      <c r="C1" s="312" t="s">
        <v>362</v>
      </c>
      <c r="D1" s="312" t="s">
        <v>19</v>
      </c>
      <c r="E1" s="312" t="s">
        <v>21</v>
      </c>
      <c r="F1" s="312" t="s">
        <v>22</v>
      </c>
      <c r="G1" s="312" t="s">
        <v>23</v>
      </c>
      <c r="H1" s="312" t="s">
        <v>24</v>
      </c>
      <c r="I1" s="312" t="s">
        <v>28</v>
      </c>
      <c r="J1" s="312" t="s">
        <v>31</v>
      </c>
      <c r="K1" s="312" t="s">
        <v>33</v>
      </c>
      <c r="L1" s="312" t="s">
        <v>37</v>
      </c>
      <c r="M1" s="312" t="s">
        <v>40</v>
      </c>
      <c r="N1" s="312" t="s">
        <v>43</v>
      </c>
      <c r="O1" s="312" t="s">
        <v>45</v>
      </c>
      <c r="P1" s="312" t="s">
        <v>47</v>
      </c>
      <c r="Q1" s="319" t="s">
        <v>847</v>
      </c>
      <c r="R1" s="312" t="s">
        <v>52</v>
      </c>
      <c r="S1" s="312" t="s">
        <v>55</v>
      </c>
      <c r="T1" s="312" t="s">
        <v>58</v>
      </c>
      <c r="U1" s="312" t="s">
        <v>61</v>
      </c>
      <c r="V1" s="312" t="s">
        <v>63</v>
      </c>
      <c r="W1" s="312" t="s">
        <v>66</v>
      </c>
      <c r="X1" s="312" t="s">
        <v>68</v>
      </c>
      <c r="Y1" s="319" t="s">
        <v>1720</v>
      </c>
      <c r="Z1" s="312" t="s">
        <v>73</v>
      </c>
      <c r="AA1" s="392" t="s">
        <v>704</v>
      </c>
      <c r="AB1" s="312" t="s">
        <v>76</v>
      </c>
      <c r="AC1" s="312" t="s">
        <v>78</v>
      </c>
      <c r="AD1" s="312" t="s">
        <v>80</v>
      </c>
      <c r="AE1" s="312" t="s">
        <v>96</v>
      </c>
      <c r="AF1" s="312" t="s">
        <v>95</v>
      </c>
      <c r="AG1" s="312" t="s">
        <v>94</v>
      </c>
      <c r="AH1" s="312" t="s">
        <v>93</v>
      </c>
      <c r="AI1" s="312" t="s">
        <v>92</v>
      </c>
      <c r="AJ1" s="312" t="s">
        <v>91</v>
      </c>
      <c r="AK1" s="319" t="s">
        <v>1731</v>
      </c>
      <c r="AL1" s="314" t="s">
        <v>99</v>
      </c>
    </row>
    <row r="2" spans="1:38" x14ac:dyDescent="0.25">
      <c r="A2" s="316">
        <v>10001</v>
      </c>
      <c r="B2" s="489" t="s">
        <v>619</v>
      </c>
      <c r="C2" s="489" t="s">
        <v>643</v>
      </c>
      <c r="D2" s="480" t="s">
        <v>658</v>
      </c>
      <c r="E2" s="480" t="s">
        <v>682</v>
      </c>
      <c r="F2" s="490" t="s">
        <v>683</v>
      </c>
      <c r="G2" s="180" t="s">
        <v>343</v>
      </c>
      <c r="H2" s="180">
        <v>100</v>
      </c>
      <c r="I2" s="180">
        <v>0</v>
      </c>
      <c r="J2" s="182">
        <v>40381</v>
      </c>
      <c r="K2" s="180" t="s">
        <v>171</v>
      </c>
      <c r="L2" s="491">
        <v>6987712</v>
      </c>
      <c r="M2" s="491">
        <v>2725192</v>
      </c>
      <c r="N2" s="16">
        <v>1194739</v>
      </c>
      <c r="O2" s="491">
        <v>1295963</v>
      </c>
      <c r="P2" s="491">
        <v>571913</v>
      </c>
      <c r="Q2" s="492">
        <v>12775519</v>
      </c>
      <c r="R2" s="180" t="s">
        <v>175</v>
      </c>
      <c r="S2" s="493">
        <v>12775519</v>
      </c>
      <c r="T2" s="494">
        <v>7345000</v>
      </c>
      <c r="U2" s="177">
        <v>1866245</v>
      </c>
      <c r="V2" s="16">
        <v>573252</v>
      </c>
      <c r="W2" s="16">
        <v>0</v>
      </c>
      <c r="X2" s="495">
        <v>2991022</v>
      </c>
      <c r="Y2" s="492">
        <v>12775519</v>
      </c>
      <c r="Z2" s="455">
        <v>0</v>
      </c>
      <c r="AA2" s="493">
        <v>573252</v>
      </c>
      <c r="AB2" s="16">
        <v>0</v>
      </c>
      <c r="AC2" s="455">
        <v>0</v>
      </c>
      <c r="AD2" s="455">
        <v>0</v>
      </c>
      <c r="AE2" s="493">
        <v>289790</v>
      </c>
      <c r="AF2" s="177">
        <v>1866245</v>
      </c>
      <c r="AG2" s="455">
        <v>0</v>
      </c>
      <c r="AH2" s="157">
        <v>0</v>
      </c>
      <c r="AI2" s="55">
        <v>1866245</v>
      </c>
      <c r="AJ2" s="495">
        <v>2991022</v>
      </c>
      <c r="AK2" s="492">
        <v>12775519</v>
      </c>
      <c r="AL2" s="456" t="s">
        <v>177</v>
      </c>
    </row>
    <row r="3" spans="1:38" x14ac:dyDescent="0.25">
      <c r="A3" s="316">
        <v>10028</v>
      </c>
      <c r="B3" s="489" t="s">
        <v>620</v>
      </c>
      <c r="C3" s="489" t="s">
        <v>644</v>
      </c>
      <c r="D3" s="480" t="s">
        <v>659</v>
      </c>
      <c r="E3" s="480" t="s">
        <v>255</v>
      </c>
      <c r="F3" s="490" t="s">
        <v>256</v>
      </c>
      <c r="G3" s="180" t="s">
        <v>285</v>
      </c>
      <c r="H3" s="180">
        <v>60</v>
      </c>
      <c r="I3" s="180">
        <v>6</v>
      </c>
      <c r="J3" s="182">
        <v>40375</v>
      </c>
      <c r="K3" s="180" t="s">
        <v>169</v>
      </c>
      <c r="L3" s="491">
        <v>1535238</v>
      </c>
      <c r="M3" s="491">
        <v>6561570</v>
      </c>
      <c r="N3" s="16">
        <v>1992583</v>
      </c>
      <c r="O3" s="491">
        <v>1357687</v>
      </c>
      <c r="P3" s="491">
        <v>353000</v>
      </c>
      <c r="Q3" s="492">
        <v>11747339</v>
      </c>
      <c r="R3" s="180" t="s">
        <v>175</v>
      </c>
      <c r="S3" s="493">
        <v>11747339</v>
      </c>
      <c r="T3" s="455">
        <v>0</v>
      </c>
      <c r="U3" s="177">
        <v>5000000</v>
      </c>
      <c r="V3" s="16">
        <v>2000000</v>
      </c>
      <c r="W3" s="16">
        <v>0</v>
      </c>
      <c r="X3" s="495">
        <v>733466</v>
      </c>
      <c r="Y3" s="492">
        <v>11747339</v>
      </c>
      <c r="Z3" s="455">
        <v>0</v>
      </c>
      <c r="AA3" s="496">
        <v>2000000</v>
      </c>
      <c r="AB3" s="16">
        <v>0</v>
      </c>
      <c r="AC3" s="455">
        <v>0</v>
      </c>
      <c r="AD3" s="455">
        <v>0</v>
      </c>
      <c r="AE3" s="455">
        <v>0</v>
      </c>
      <c r="AF3" s="177">
        <v>0</v>
      </c>
      <c r="AG3" s="493">
        <v>588235</v>
      </c>
      <c r="AH3" s="290">
        <v>5000000</v>
      </c>
      <c r="AI3" s="16">
        <v>5000000</v>
      </c>
      <c r="AJ3" s="495">
        <v>733466</v>
      </c>
      <c r="AK3" s="492">
        <v>11747339</v>
      </c>
      <c r="AL3" s="456" t="s">
        <v>177</v>
      </c>
    </row>
    <row r="4" spans="1:38" x14ac:dyDescent="0.25">
      <c r="A4" s="316">
        <v>10030</v>
      </c>
      <c r="B4" s="489" t="s">
        <v>621</v>
      </c>
      <c r="C4" s="489" t="s">
        <v>645</v>
      </c>
      <c r="D4" s="480" t="s">
        <v>660</v>
      </c>
      <c r="E4" s="480" t="s">
        <v>684</v>
      </c>
      <c r="F4" s="490" t="s">
        <v>685</v>
      </c>
      <c r="G4" s="180" t="s">
        <v>160</v>
      </c>
      <c r="H4" s="180">
        <v>104</v>
      </c>
      <c r="I4" s="180">
        <v>0</v>
      </c>
      <c r="J4" s="182">
        <v>40381</v>
      </c>
      <c r="K4" s="180" t="s">
        <v>171</v>
      </c>
      <c r="L4" s="491">
        <v>4582434</v>
      </c>
      <c r="M4" s="491">
        <v>2035162</v>
      </c>
      <c r="N4" s="16">
        <v>1138478</v>
      </c>
      <c r="O4" s="491">
        <v>901742</v>
      </c>
      <c r="P4" s="491">
        <v>564113</v>
      </c>
      <c r="Q4" s="492">
        <v>9221929</v>
      </c>
      <c r="R4" s="180" t="s">
        <v>175</v>
      </c>
      <c r="S4" s="493">
        <v>9221929</v>
      </c>
      <c r="T4" s="494">
        <v>4910000</v>
      </c>
      <c r="U4" s="177">
        <v>1228845</v>
      </c>
      <c r="V4" s="16">
        <v>0</v>
      </c>
      <c r="W4" s="16">
        <v>0</v>
      </c>
      <c r="X4" s="495">
        <v>3083084</v>
      </c>
      <c r="Y4" s="492">
        <v>9221929</v>
      </c>
      <c r="Z4" s="455">
        <v>0</v>
      </c>
      <c r="AA4" s="157">
        <v>0</v>
      </c>
      <c r="AB4" s="16">
        <v>0</v>
      </c>
      <c r="AC4" s="455">
        <v>0</v>
      </c>
      <c r="AD4" s="455">
        <v>0</v>
      </c>
      <c r="AE4" s="493">
        <v>189072</v>
      </c>
      <c r="AF4" s="177">
        <v>1228845</v>
      </c>
      <c r="AG4" s="455">
        <v>0</v>
      </c>
      <c r="AH4" s="157">
        <v>0</v>
      </c>
      <c r="AI4" s="16">
        <v>1228845</v>
      </c>
      <c r="AJ4" s="495">
        <v>3083084</v>
      </c>
      <c r="AK4" s="492">
        <v>9221929</v>
      </c>
      <c r="AL4" s="456" t="s">
        <v>177</v>
      </c>
    </row>
    <row r="5" spans="1:38" x14ac:dyDescent="0.25">
      <c r="A5" s="316">
        <v>10036</v>
      </c>
      <c r="B5" s="489" t="s">
        <v>622</v>
      </c>
      <c r="C5" s="489" t="s">
        <v>646</v>
      </c>
      <c r="D5" s="480" t="s">
        <v>661</v>
      </c>
      <c r="E5" s="480" t="s">
        <v>107</v>
      </c>
      <c r="F5" s="490" t="s">
        <v>108</v>
      </c>
      <c r="G5" s="180" t="s">
        <v>157</v>
      </c>
      <c r="H5" s="180">
        <v>112</v>
      </c>
      <c r="I5" s="180">
        <v>6</v>
      </c>
      <c r="J5" s="182">
        <v>40381</v>
      </c>
      <c r="K5" s="180" t="s">
        <v>171</v>
      </c>
      <c r="L5" s="497">
        <v>8060457</v>
      </c>
      <c r="M5" s="497">
        <v>3112499</v>
      </c>
      <c r="N5" s="16">
        <v>1214693</v>
      </c>
      <c r="O5" s="497">
        <v>1442344</v>
      </c>
      <c r="P5" s="497">
        <v>476162</v>
      </c>
      <c r="Q5" s="492">
        <v>14601753</v>
      </c>
      <c r="R5" s="180" t="s">
        <v>174</v>
      </c>
      <c r="S5" s="493">
        <v>14601753</v>
      </c>
      <c r="T5" s="494">
        <v>7100000</v>
      </c>
      <c r="U5" s="177">
        <v>1200000</v>
      </c>
      <c r="V5" s="16">
        <v>0</v>
      </c>
      <c r="W5" s="16">
        <v>2000000</v>
      </c>
      <c r="X5" s="495">
        <v>1352989</v>
      </c>
      <c r="Y5" s="492">
        <v>14601753</v>
      </c>
      <c r="Z5" s="496">
        <v>2000000</v>
      </c>
      <c r="AA5" s="157">
        <v>0</v>
      </c>
      <c r="AB5" s="16">
        <v>0</v>
      </c>
      <c r="AC5" s="455">
        <v>0</v>
      </c>
      <c r="AD5" s="455">
        <v>0</v>
      </c>
      <c r="AE5" s="493">
        <v>203400</v>
      </c>
      <c r="AF5" s="177">
        <v>1200000</v>
      </c>
      <c r="AG5" s="455">
        <v>0</v>
      </c>
      <c r="AH5" s="157">
        <v>0</v>
      </c>
      <c r="AI5" s="16">
        <v>1200000</v>
      </c>
      <c r="AJ5" s="495">
        <v>1352989</v>
      </c>
      <c r="AK5" s="492">
        <v>14601753</v>
      </c>
      <c r="AL5" s="456" t="s">
        <v>177</v>
      </c>
    </row>
    <row r="6" spans="1:38" x14ac:dyDescent="0.25">
      <c r="A6" s="316">
        <v>10060</v>
      </c>
      <c r="B6" s="489" t="s">
        <v>623</v>
      </c>
      <c r="C6" s="489" t="s">
        <v>480</v>
      </c>
      <c r="D6" s="480" t="s">
        <v>662</v>
      </c>
      <c r="E6" s="480" t="s">
        <v>104</v>
      </c>
      <c r="F6" s="490" t="s">
        <v>615</v>
      </c>
      <c r="G6" s="180" t="s">
        <v>156</v>
      </c>
      <c r="H6" s="180">
        <v>72</v>
      </c>
      <c r="I6" s="180">
        <v>8</v>
      </c>
      <c r="J6" s="182">
        <v>40381</v>
      </c>
      <c r="K6" s="180" t="s">
        <v>171</v>
      </c>
      <c r="L6" s="497">
        <v>2736430</v>
      </c>
      <c r="M6" s="497">
        <v>5039908</v>
      </c>
      <c r="N6" s="16">
        <v>1079056</v>
      </c>
      <c r="O6" s="497">
        <v>1160601</v>
      </c>
      <c r="P6" s="497">
        <v>573152</v>
      </c>
      <c r="Q6" s="492">
        <v>10739322</v>
      </c>
      <c r="R6" s="180" t="s">
        <v>174</v>
      </c>
      <c r="S6" s="493">
        <v>10739322</v>
      </c>
      <c r="T6" s="455">
        <v>0</v>
      </c>
      <c r="U6" s="177">
        <v>6082381</v>
      </c>
      <c r="V6" s="16">
        <v>0</v>
      </c>
      <c r="W6" s="16">
        <v>0</v>
      </c>
      <c r="X6" s="495">
        <v>3533674</v>
      </c>
      <c r="Y6" s="492">
        <v>10739322</v>
      </c>
      <c r="Z6" s="455">
        <v>0</v>
      </c>
      <c r="AA6" s="157">
        <v>0</v>
      </c>
      <c r="AB6" s="16">
        <v>0</v>
      </c>
      <c r="AC6" s="455">
        <v>0</v>
      </c>
      <c r="AD6" s="455">
        <v>0</v>
      </c>
      <c r="AE6" s="455">
        <v>0</v>
      </c>
      <c r="AF6" s="177">
        <v>0</v>
      </c>
      <c r="AG6" s="493">
        <v>847213</v>
      </c>
      <c r="AH6" s="290">
        <v>6082381</v>
      </c>
      <c r="AI6" s="16">
        <v>6082381</v>
      </c>
      <c r="AJ6" s="495">
        <v>3533674</v>
      </c>
      <c r="AK6" s="492">
        <v>10739322</v>
      </c>
      <c r="AL6" s="456" t="s">
        <v>177</v>
      </c>
    </row>
    <row r="7" spans="1:38" x14ac:dyDescent="0.25">
      <c r="A7" s="316">
        <v>10066</v>
      </c>
      <c r="B7" s="489" t="s">
        <v>624</v>
      </c>
      <c r="C7" s="489" t="s">
        <v>647</v>
      </c>
      <c r="D7" s="480" t="s">
        <v>663</v>
      </c>
      <c r="E7" s="480" t="s">
        <v>686</v>
      </c>
      <c r="F7" s="490" t="s">
        <v>687</v>
      </c>
      <c r="G7" s="180" t="s">
        <v>360</v>
      </c>
      <c r="H7" s="180">
        <v>180</v>
      </c>
      <c r="I7" s="180">
        <v>0</v>
      </c>
      <c r="J7" s="182">
        <v>40381</v>
      </c>
      <c r="K7" s="180" t="s">
        <v>171</v>
      </c>
      <c r="L7" s="497">
        <v>13099495</v>
      </c>
      <c r="M7" s="497">
        <v>3089742</v>
      </c>
      <c r="N7" s="16">
        <v>1947649</v>
      </c>
      <c r="O7" s="497">
        <v>1848263</v>
      </c>
      <c r="P7" s="497">
        <v>465000</v>
      </c>
      <c r="Q7" s="492">
        <v>20450149</v>
      </c>
      <c r="R7" s="180" t="s">
        <v>174</v>
      </c>
      <c r="S7" s="493">
        <v>20450149</v>
      </c>
      <c r="T7" s="494">
        <v>12545000</v>
      </c>
      <c r="U7" s="177">
        <v>3482746</v>
      </c>
      <c r="V7" s="16">
        <v>553447</v>
      </c>
      <c r="W7" s="16">
        <v>0</v>
      </c>
      <c r="X7" s="495">
        <v>3701956</v>
      </c>
      <c r="Y7" s="492">
        <v>20450149</v>
      </c>
      <c r="Z7" s="455">
        <v>0</v>
      </c>
      <c r="AA7" s="493">
        <v>553447</v>
      </c>
      <c r="AB7" s="16">
        <v>0</v>
      </c>
      <c r="AC7" s="455">
        <v>0</v>
      </c>
      <c r="AD7" s="455">
        <v>0</v>
      </c>
      <c r="AE7" s="493">
        <v>552700</v>
      </c>
      <c r="AF7" s="177">
        <v>3482746</v>
      </c>
      <c r="AG7" s="455">
        <v>0</v>
      </c>
      <c r="AH7" s="157">
        <v>0</v>
      </c>
      <c r="AI7" s="16">
        <v>3482746</v>
      </c>
      <c r="AJ7" s="495">
        <v>3701956</v>
      </c>
      <c r="AK7" s="492">
        <v>20450149</v>
      </c>
      <c r="AL7" s="456" t="s">
        <v>177</v>
      </c>
    </row>
    <row r="8" spans="1:38" x14ac:dyDescent="0.25">
      <c r="A8" s="316">
        <v>10086</v>
      </c>
      <c r="B8" s="489" t="s">
        <v>625</v>
      </c>
      <c r="C8" s="489" t="s">
        <v>648</v>
      </c>
      <c r="D8" s="480" t="s">
        <v>664</v>
      </c>
      <c r="E8" s="480" t="s">
        <v>144</v>
      </c>
      <c r="F8" s="490" t="s">
        <v>688</v>
      </c>
      <c r="G8" s="180" t="s">
        <v>162</v>
      </c>
      <c r="H8" s="180">
        <v>96</v>
      </c>
      <c r="I8" s="180">
        <v>0</v>
      </c>
      <c r="J8" s="182">
        <v>40388</v>
      </c>
      <c r="K8" s="180" t="s">
        <v>171</v>
      </c>
      <c r="L8" s="497">
        <v>24800000</v>
      </c>
      <c r="M8" s="497">
        <v>20150816</v>
      </c>
      <c r="N8" s="16">
        <v>3660767</v>
      </c>
      <c r="O8" s="497">
        <v>2615615</v>
      </c>
      <c r="P8" s="497">
        <v>422914</v>
      </c>
      <c r="Q8" s="492">
        <v>51650112</v>
      </c>
      <c r="R8" s="180" t="s">
        <v>174</v>
      </c>
      <c r="S8" s="493">
        <v>51650112</v>
      </c>
      <c r="T8" s="455">
        <v>0</v>
      </c>
      <c r="U8" s="177">
        <v>12332886</v>
      </c>
      <c r="V8" s="16">
        <v>0</v>
      </c>
      <c r="W8" s="16">
        <v>0</v>
      </c>
      <c r="X8" s="495">
        <v>39317226</v>
      </c>
      <c r="Y8" s="492">
        <v>51650112</v>
      </c>
      <c r="Z8" s="455">
        <v>0</v>
      </c>
      <c r="AA8" s="157">
        <v>0</v>
      </c>
      <c r="AB8" s="16">
        <v>0</v>
      </c>
      <c r="AC8" s="455">
        <v>0</v>
      </c>
      <c r="AD8" s="455">
        <v>0</v>
      </c>
      <c r="AE8" s="493">
        <v>1504011</v>
      </c>
      <c r="AF8" s="177">
        <v>12332886</v>
      </c>
      <c r="AG8" s="455">
        <v>0</v>
      </c>
      <c r="AH8" s="157">
        <v>0</v>
      </c>
      <c r="AI8" s="16">
        <v>12332886</v>
      </c>
      <c r="AJ8" s="495">
        <v>39317226</v>
      </c>
      <c r="AK8" s="492">
        <v>51650112</v>
      </c>
      <c r="AL8" s="456" t="s">
        <v>177</v>
      </c>
    </row>
    <row r="9" spans="1:38" x14ac:dyDescent="0.25">
      <c r="A9" s="316">
        <v>10027</v>
      </c>
      <c r="B9" s="489" t="s">
        <v>626</v>
      </c>
      <c r="C9" s="489" t="s">
        <v>417</v>
      </c>
      <c r="D9" s="480" t="s">
        <v>665</v>
      </c>
      <c r="E9" s="480" t="s">
        <v>689</v>
      </c>
      <c r="F9" s="490" t="s">
        <v>690</v>
      </c>
      <c r="G9" s="180" t="s">
        <v>226</v>
      </c>
      <c r="H9" s="180">
        <v>90</v>
      </c>
      <c r="I9" s="180">
        <v>9</v>
      </c>
      <c r="J9" s="182">
        <v>40409</v>
      </c>
      <c r="K9" s="180" t="s">
        <v>169</v>
      </c>
      <c r="L9" s="497">
        <v>640000</v>
      </c>
      <c r="M9" s="497">
        <v>9768928</v>
      </c>
      <c r="N9" s="16">
        <v>1981407</v>
      </c>
      <c r="O9" s="497">
        <v>1551948</v>
      </c>
      <c r="P9" s="497">
        <v>535006</v>
      </c>
      <c r="Q9" s="498">
        <v>14477289</v>
      </c>
      <c r="R9" s="180" t="s">
        <v>175</v>
      </c>
      <c r="S9" s="494">
        <v>14477289</v>
      </c>
      <c r="T9" s="455">
        <v>0</v>
      </c>
      <c r="U9" s="177">
        <v>10258194</v>
      </c>
      <c r="V9" s="16">
        <v>0</v>
      </c>
      <c r="W9" s="16">
        <v>0</v>
      </c>
      <c r="X9" s="495">
        <v>3986512</v>
      </c>
      <c r="Y9" s="498">
        <v>14477289</v>
      </c>
      <c r="Z9" s="455">
        <v>0</v>
      </c>
      <c r="AA9" s="157">
        <v>0</v>
      </c>
      <c r="AB9" s="16">
        <v>0</v>
      </c>
      <c r="AC9" s="455">
        <v>0</v>
      </c>
      <c r="AD9" s="455">
        <v>0</v>
      </c>
      <c r="AE9" s="455">
        <v>0</v>
      </c>
      <c r="AF9" s="177">
        <v>0</v>
      </c>
      <c r="AG9" s="493">
        <v>1400436</v>
      </c>
      <c r="AH9" s="290">
        <v>10258194</v>
      </c>
      <c r="AI9" s="16">
        <v>10258194</v>
      </c>
      <c r="AJ9" s="495">
        <v>3986512</v>
      </c>
      <c r="AK9" s="498">
        <v>14477289</v>
      </c>
      <c r="AL9" s="456" t="s">
        <v>177</v>
      </c>
    </row>
    <row r="10" spans="1:38" x14ac:dyDescent="0.25">
      <c r="A10" s="316">
        <v>10067</v>
      </c>
      <c r="B10" s="489" t="s">
        <v>627</v>
      </c>
      <c r="C10" s="489" t="s">
        <v>420</v>
      </c>
      <c r="D10" s="480" t="s">
        <v>666</v>
      </c>
      <c r="E10" s="480" t="s">
        <v>207</v>
      </c>
      <c r="F10" s="490" t="s">
        <v>691</v>
      </c>
      <c r="G10" s="180" t="s">
        <v>226</v>
      </c>
      <c r="H10" s="180">
        <v>198</v>
      </c>
      <c r="I10" s="180">
        <v>10</v>
      </c>
      <c r="J10" s="182">
        <v>40450</v>
      </c>
      <c r="K10" s="180" t="s">
        <v>171</v>
      </c>
      <c r="L10" s="497">
        <v>7919076</v>
      </c>
      <c r="M10" s="497">
        <v>9309608</v>
      </c>
      <c r="N10" s="16">
        <v>3471932</v>
      </c>
      <c r="O10" s="497">
        <v>2472367</v>
      </c>
      <c r="P10" s="497">
        <v>1444798</v>
      </c>
      <c r="Q10" s="498">
        <v>24617781</v>
      </c>
      <c r="R10" s="180" t="s">
        <v>174</v>
      </c>
      <c r="S10" s="494">
        <v>24617781</v>
      </c>
      <c r="T10" s="494">
        <v>16245000</v>
      </c>
      <c r="U10" s="177">
        <v>5277899</v>
      </c>
      <c r="V10" s="16">
        <v>500000</v>
      </c>
      <c r="W10" s="16">
        <v>0</v>
      </c>
      <c r="X10" s="495">
        <v>2261648</v>
      </c>
      <c r="Y10" s="498">
        <v>24617781</v>
      </c>
      <c r="Z10" s="455">
        <v>0</v>
      </c>
      <c r="AA10" s="496">
        <v>500000</v>
      </c>
      <c r="AB10" s="16">
        <v>0</v>
      </c>
      <c r="AC10" s="455">
        <v>0</v>
      </c>
      <c r="AD10" s="455">
        <v>0</v>
      </c>
      <c r="AE10" s="493">
        <v>609332</v>
      </c>
      <c r="AF10" s="177">
        <v>5277899</v>
      </c>
      <c r="AG10" s="455">
        <v>0</v>
      </c>
      <c r="AH10" s="157">
        <v>0</v>
      </c>
      <c r="AI10" s="16">
        <v>5277899</v>
      </c>
      <c r="AJ10" s="495">
        <v>2261648</v>
      </c>
      <c r="AK10" s="498">
        <v>24617781</v>
      </c>
      <c r="AL10" s="456" t="s">
        <v>177</v>
      </c>
    </row>
    <row r="11" spans="1:38" x14ac:dyDescent="0.25">
      <c r="A11" s="316">
        <v>10087</v>
      </c>
      <c r="B11" s="489" t="s">
        <v>628</v>
      </c>
      <c r="C11" s="175" t="s">
        <v>649</v>
      </c>
      <c r="D11" s="480" t="s">
        <v>667</v>
      </c>
      <c r="E11" s="480" t="s">
        <v>104</v>
      </c>
      <c r="F11" s="490" t="s">
        <v>105</v>
      </c>
      <c r="G11" s="180" t="s">
        <v>156</v>
      </c>
      <c r="H11" s="180">
        <v>111</v>
      </c>
      <c r="I11" s="180">
        <v>30</v>
      </c>
      <c r="J11" s="182">
        <v>40450</v>
      </c>
      <c r="K11" s="180" t="s">
        <v>173</v>
      </c>
      <c r="L11" s="497">
        <v>8010759</v>
      </c>
      <c r="M11" s="497">
        <v>8924264</v>
      </c>
      <c r="N11" s="16">
        <v>5015828</v>
      </c>
      <c r="O11" s="497">
        <v>1891326</v>
      </c>
      <c r="P11" s="497">
        <v>4829742</v>
      </c>
      <c r="Q11" s="498">
        <v>28671919</v>
      </c>
      <c r="R11" s="180" t="s">
        <v>174</v>
      </c>
      <c r="S11" s="494">
        <v>28671919</v>
      </c>
      <c r="T11" s="494">
        <v>9515000</v>
      </c>
      <c r="U11" s="177">
        <v>4848773</v>
      </c>
      <c r="V11" s="16">
        <v>725000</v>
      </c>
      <c r="W11" s="16">
        <v>0</v>
      </c>
      <c r="X11" s="495">
        <v>13583146</v>
      </c>
      <c r="Y11" s="498">
        <v>28671919</v>
      </c>
      <c r="Z11" s="455">
        <v>0</v>
      </c>
      <c r="AA11" s="493">
        <v>725000</v>
      </c>
      <c r="AB11" s="16">
        <v>0</v>
      </c>
      <c r="AC11" s="455">
        <v>0</v>
      </c>
      <c r="AD11" s="455">
        <v>0</v>
      </c>
      <c r="AE11" s="493">
        <v>782060</v>
      </c>
      <c r="AF11" s="177">
        <v>4848773</v>
      </c>
      <c r="AG11" s="455">
        <v>0</v>
      </c>
      <c r="AH11" s="157">
        <v>0</v>
      </c>
      <c r="AI11" s="16">
        <v>4848773</v>
      </c>
      <c r="AJ11" s="495">
        <v>13583146</v>
      </c>
      <c r="AK11" s="498">
        <v>28671919</v>
      </c>
      <c r="AL11" s="456" t="s">
        <v>177</v>
      </c>
    </row>
    <row r="12" spans="1:38" x14ac:dyDescent="0.25">
      <c r="A12" s="316">
        <v>10068</v>
      </c>
      <c r="B12" s="489" t="s">
        <v>629</v>
      </c>
      <c r="C12" s="489" t="s">
        <v>650</v>
      </c>
      <c r="D12" s="480" t="s">
        <v>668</v>
      </c>
      <c r="E12" s="480" t="s">
        <v>149</v>
      </c>
      <c r="F12" s="490" t="s">
        <v>692</v>
      </c>
      <c r="G12" s="180" t="s">
        <v>159</v>
      </c>
      <c r="H12" s="180">
        <v>100</v>
      </c>
      <c r="I12" s="180">
        <v>10</v>
      </c>
      <c r="J12" s="182">
        <v>40450</v>
      </c>
      <c r="K12" s="180" t="s">
        <v>171</v>
      </c>
      <c r="L12" s="497">
        <v>232500</v>
      </c>
      <c r="M12" s="497">
        <v>8762187</v>
      </c>
      <c r="N12" s="16">
        <v>2388143</v>
      </c>
      <c r="O12" s="497">
        <v>1697085</v>
      </c>
      <c r="P12" s="16">
        <v>210000</v>
      </c>
      <c r="Q12" s="498">
        <v>13289915</v>
      </c>
      <c r="R12" s="180" t="s">
        <v>175</v>
      </c>
      <c r="S12" s="494">
        <v>13289915</v>
      </c>
      <c r="T12" s="494">
        <v>6500000</v>
      </c>
      <c r="U12" s="177">
        <v>3204324</v>
      </c>
      <c r="V12" s="16">
        <v>1000000</v>
      </c>
      <c r="W12" s="16">
        <v>0</v>
      </c>
      <c r="X12" s="495">
        <v>2585591</v>
      </c>
      <c r="Y12" s="498">
        <v>13289915</v>
      </c>
      <c r="Z12" s="455">
        <v>0</v>
      </c>
      <c r="AA12" s="493">
        <v>1000000</v>
      </c>
      <c r="AB12" s="16">
        <v>0</v>
      </c>
      <c r="AC12" s="455">
        <v>0</v>
      </c>
      <c r="AD12" s="455">
        <v>0</v>
      </c>
      <c r="AE12" s="493">
        <v>422810</v>
      </c>
      <c r="AF12" s="177">
        <v>3204324</v>
      </c>
      <c r="AG12" s="455">
        <v>0</v>
      </c>
      <c r="AH12" s="157">
        <v>0</v>
      </c>
      <c r="AI12" s="16">
        <v>3204324</v>
      </c>
      <c r="AJ12" s="495">
        <v>2585591</v>
      </c>
      <c r="AK12" s="498">
        <v>13289915</v>
      </c>
      <c r="AL12" s="456" t="s">
        <v>177</v>
      </c>
    </row>
    <row r="13" spans="1:38" x14ac:dyDescent="0.25">
      <c r="A13" s="316">
        <v>10096</v>
      </c>
      <c r="B13" s="489" t="s">
        <v>630</v>
      </c>
      <c r="C13" s="489" t="s">
        <v>406</v>
      </c>
      <c r="D13" s="480" t="s">
        <v>669</v>
      </c>
      <c r="E13" s="480" t="s">
        <v>267</v>
      </c>
      <c r="F13" s="490" t="s">
        <v>268</v>
      </c>
      <c r="G13" s="180" t="s">
        <v>159</v>
      </c>
      <c r="H13" s="180">
        <v>152</v>
      </c>
      <c r="I13" s="180">
        <v>2</v>
      </c>
      <c r="J13" s="182">
        <v>40514</v>
      </c>
      <c r="K13" s="180" t="s">
        <v>171</v>
      </c>
      <c r="L13" s="497">
        <v>6018910</v>
      </c>
      <c r="M13" s="497">
        <v>2744504</v>
      </c>
      <c r="N13" s="16">
        <v>1143505</v>
      </c>
      <c r="O13" s="497">
        <v>1237257</v>
      </c>
      <c r="P13" s="497">
        <v>527512</v>
      </c>
      <c r="Q13" s="498">
        <v>11671688</v>
      </c>
      <c r="R13" s="180" t="s">
        <v>175</v>
      </c>
      <c r="S13" s="494">
        <v>11671688</v>
      </c>
      <c r="T13" s="494">
        <v>7655000</v>
      </c>
      <c r="U13" s="177">
        <v>2101225</v>
      </c>
      <c r="V13" s="16">
        <v>0</v>
      </c>
      <c r="W13" s="16">
        <v>0</v>
      </c>
      <c r="X13" s="495">
        <v>1915463</v>
      </c>
      <c r="Y13" s="498">
        <v>11671688</v>
      </c>
      <c r="Z13" s="455">
        <v>0</v>
      </c>
      <c r="AA13" s="157">
        <v>0</v>
      </c>
      <c r="AB13" s="16">
        <v>0</v>
      </c>
      <c r="AC13" s="455">
        <v>0</v>
      </c>
      <c r="AD13" s="455">
        <v>0</v>
      </c>
      <c r="AE13" s="493">
        <v>300175</v>
      </c>
      <c r="AF13" s="177">
        <v>2101225</v>
      </c>
      <c r="AG13" s="455">
        <v>0</v>
      </c>
      <c r="AH13" s="157">
        <v>0</v>
      </c>
      <c r="AI13" s="16">
        <v>2101225</v>
      </c>
      <c r="AJ13" s="495">
        <v>1915463</v>
      </c>
      <c r="AK13" s="498">
        <v>11671688</v>
      </c>
      <c r="AL13" s="456" t="s">
        <v>177</v>
      </c>
    </row>
    <row r="14" spans="1:38" x14ac:dyDescent="0.25">
      <c r="A14" s="316">
        <v>10097</v>
      </c>
      <c r="B14" s="489" t="s">
        <v>631</v>
      </c>
      <c r="C14" s="489" t="s">
        <v>417</v>
      </c>
      <c r="D14" s="480" t="s">
        <v>670</v>
      </c>
      <c r="E14" s="480" t="s">
        <v>684</v>
      </c>
      <c r="F14" s="490" t="s">
        <v>693</v>
      </c>
      <c r="G14" s="180" t="s">
        <v>160</v>
      </c>
      <c r="H14" s="180">
        <v>100</v>
      </c>
      <c r="I14" s="180">
        <v>5</v>
      </c>
      <c r="J14" s="182">
        <v>40514</v>
      </c>
      <c r="K14" s="180" t="s">
        <v>173</v>
      </c>
      <c r="L14" s="497">
        <v>5322585</v>
      </c>
      <c r="M14" s="497">
        <v>9262530</v>
      </c>
      <c r="N14" s="16">
        <v>1533362</v>
      </c>
      <c r="O14" s="497">
        <v>2310446</v>
      </c>
      <c r="P14" s="497">
        <v>2528476</v>
      </c>
      <c r="Q14" s="498">
        <v>20957399</v>
      </c>
      <c r="R14" s="180" t="s">
        <v>174</v>
      </c>
      <c r="S14" s="494">
        <v>20957399</v>
      </c>
      <c r="T14" s="494">
        <v>9555000</v>
      </c>
      <c r="U14" s="177">
        <v>4015683</v>
      </c>
      <c r="V14" s="16">
        <v>0</v>
      </c>
      <c r="W14" s="16">
        <v>0</v>
      </c>
      <c r="X14" s="495">
        <v>7386716</v>
      </c>
      <c r="Y14" s="498">
        <v>20957399</v>
      </c>
      <c r="Z14" s="455">
        <v>0</v>
      </c>
      <c r="AA14" s="157">
        <v>0</v>
      </c>
      <c r="AB14" s="16">
        <v>0</v>
      </c>
      <c r="AC14" s="455">
        <v>0</v>
      </c>
      <c r="AD14" s="455">
        <v>0</v>
      </c>
      <c r="AE14" s="493">
        <v>524578</v>
      </c>
      <c r="AF14" s="177">
        <v>4015683</v>
      </c>
      <c r="AG14" s="455">
        <v>0</v>
      </c>
      <c r="AH14" s="157">
        <v>0</v>
      </c>
      <c r="AI14" s="16">
        <v>4015683</v>
      </c>
      <c r="AJ14" s="495">
        <v>7386716</v>
      </c>
      <c r="AK14" s="498">
        <v>20957399</v>
      </c>
      <c r="AL14" s="456" t="s">
        <v>177</v>
      </c>
    </row>
    <row r="15" spans="1:38" x14ac:dyDescent="0.25">
      <c r="A15" s="316">
        <v>10062</v>
      </c>
      <c r="B15" s="489" t="s">
        <v>632</v>
      </c>
      <c r="C15" s="489" t="s">
        <v>651</v>
      </c>
      <c r="D15" s="480" t="s">
        <v>671</v>
      </c>
      <c r="E15" s="480" t="s">
        <v>104</v>
      </c>
      <c r="F15" s="490" t="s">
        <v>105</v>
      </c>
      <c r="G15" s="180" t="s">
        <v>156</v>
      </c>
      <c r="H15" s="183">
        <v>10</v>
      </c>
      <c r="I15" s="180">
        <v>10</v>
      </c>
      <c r="J15" s="182">
        <v>40576</v>
      </c>
      <c r="K15" s="183" t="s">
        <v>354</v>
      </c>
      <c r="L15" s="497">
        <v>604424</v>
      </c>
      <c r="M15" s="497">
        <v>810249</v>
      </c>
      <c r="N15" s="16">
        <v>120499</v>
      </c>
      <c r="O15" s="497">
        <v>202164</v>
      </c>
      <c r="P15" s="16">
        <v>71927</v>
      </c>
      <c r="Q15" s="498">
        <v>1809263</v>
      </c>
      <c r="R15" s="180" t="s">
        <v>174</v>
      </c>
      <c r="S15" s="494">
        <v>1809263</v>
      </c>
      <c r="T15" s="455">
        <v>0</v>
      </c>
      <c r="U15" s="177">
        <v>0</v>
      </c>
      <c r="V15" s="16">
        <v>742858</v>
      </c>
      <c r="W15" s="16">
        <v>0</v>
      </c>
      <c r="X15" s="493">
        <v>1066405</v>
      </c>
      <c r="Y15" s="498">
        <v>1809263</v>
      </c>
      <c r="Z15" s="455">
        <v>0</v>
      </c>
      <c r="AA15" s="157">
        <v>0</v>
      </c>
      <c r="AB15" s="16">
        <v>0</v>
      </c>
      <c r="AC15" s="499">
        <v>742858</v>
      </c>
      <c r="AD15" s="455">
        <v>0</v>
      </c>
      <c r="AE15" s="493">
        <v>0</v>
      </c>
      <c r="AF15" s="177">
        <v>0</v>
      </c>
      <c r="AG15" s="455">
        <v>0</v>
      </c>
      <c r="AH15" s="157">
        <v>0</v>
      </c>
      <c r="AI15" s="16">
        <v>0</v>
      </c>
      <c r="AJ15" s="493">
        <v>1066405</v>
      </c>
      <c r="AK15" s="498">
        <v>1809263</v>
      </c>
      <c r="AL15" s="456" t="s">
        <v>177</v>
      </c>
    </row>
    <row r="16" spans="1:38" x14ac:dyDescent="0.25">
      <c r="A16" s="316">
        <v>10064</v>
      </c>
      <c r="B16" s="489" t="s">
        <v>633</v>
      </c>
      <c r="C16" s="489" t="s">
        <v>406</v>
      </c>
      <c r="D16" s="480" t="s">
        <v>672</v>
      </c>
      <c r="E16" s="480" t="s">
        <v>203</v>
      </c>
      <c r="F16" s="490" t="s">
        <v>694</v>
      </c>
      <c r="G16" s="180" t="s">
        <v>104</v>
      </c>
      <c r="H16" s="183">
        <v>108</v>
      </c>
      <c r="I16" s="180">
        <v>11</v>
      </c>
      <c r="J16" s="182">
        <v>40598</v>
      </c>
      <c r="K16" s="183" t="s">
        <v>354</v>
      </c>
      <c r="L16" s="497">
        <v>5901309</v>
      </c>
      <c r="M16" s="497">
        <v>1944915</v>
      </c>
      <c r="N16" s="16">
        <v>1224735</v>
      </c>
      <c r="O16" s="497">
        <v>1037600</v>
      </c>
      <c r="P16" s="497">
        <v>309000</v>
      </c>
      <c r="Q16" s="498">
        <v>10417559</v>
      </c>
      <c r="R16" s="180" t="s">
        <v>175</v>
      </c>
      <c r="S16" s="494">
        <v>10417559</v>
      </c>
      <c r="T16" s="494">
        <v>5305000</v>
      </c>
      <c r="U16" s="177">
        <v>1565945</v>
      </c>
      <c r="V16" s="16">
        <v>500000</v>
      </c>
      <c r="W16" s="16">
        <v>0</v>
      </c>
      <c r="X16" s="495">
        <v>2774114</v>
      </c>
      <c r="Y16" s="498">
        <v>10417559</v>
      </c>
      <c r="Z16" s="455">
        <v>0</v>
      </c>
      <c r="AA16" s="493">
        <v>500000</v>
      </c>
      <c r="AB16" s="16">
        <v>0</v>
      </c>
      <c r="AC16" s="455">
        <v>0</v>
      </c>
      <c r="AD16" s="455">
        <v>0</v>
      </c>
      <c r="AE16" s="493">
        <v>224375</v>
      </c>
      <c r="AF16" s="177">
        <v>1565945</v>
      </c>
      <c r="AG16" s="455">
        <v>0</v>
      </c>
      <c r="AH16" s="157">
        <v>0</v>
      </c>
      <c r="AI16" s="16">
        <v>1565945</v>
      </c>
      <c r="AJ16" s="495">
        <v>2774114</v>
      </c>
      <c r="AK16" s="498">
        <v>10417559</v>
      </c>
      <c r="AL16" s="456" t="s">
        <v>177</v>
      </c>
    </row>
    <row r="17" spans="1:38" x14ac:dyDescent="0.25">
      <c r="A17" s="316">
        <v>10099</v>
      </c>
      <c r="B17" s="489" t="s">
        <v>634</v>
      </c>
      <c r="C17" s="489" t="s">
        <v>406</v>
      </c>
      <c r="D17" s="480" t="s">
        <v>673</v>
      </c>
      <c r="E17" s="480" t="s">
        <v>296</v>
      </c>
      <c r="F17" s="490" t="s">
        <v>297</v>
      </c>
      <c r="G17" s="180" t="s">
        <v>104</v>
      </c>
      <c r="H17" s="183">
        <v>102</v>
      </c>
      <c r="I17" s="180">
        <v>0</v>
      </c>
      <c r="J17" s="182">
        <v>40598</v>
      </c>
      <c r="K17" s="183" t="s">
        <v>354</v>
      </c>
      <c r="L17" s="497">
        <v>5711051</v>
      </c>
      <c r="M17" s="497">
        <v>1680488</v>
      </c>
      <c r="N17" s="16">
        <v>1293307</v>
      </c>
      <c r="O17" s="497">
        <v>979656</v>
      </c>
      <c r="P17" s="497">
        <v>373230</v>
      </c>
      <c r="Q17" s="498">
        <v>10037732</v>
      </c>
      <c r="R17" s="180" t="s">
        <v>175</v>
      </c>
      <c r="S17" s="494">
        <v>10037732</v>
      </c>
      <c r="T17" s="494">
        <v>5090000</v>
      </c>
      <c r="U17" s="177">
        <v>1523307</v>
      </c>
      <c r="V17" s="16">
        <v>425000</v>
      </c>
      <c r="W17" s="16">
        <v>0</v>
      </c>
      <c r="X17" s="495">
        <v>2893056</v>
      </c>
      <c r="Y17" s="498">
        <v>10037732</v>
      </c>
      <c r="Z17" s="455">
        <v>0</v>
      </c>
      <c r="AA17" s="493">
        <v>425000</v>
      </c>
      <c r="AB17" s="16">
        <v>0</v>
      </c>
      <c r="AC17" s="455">
        <v>0</v>
      </c>
      <c r="AD17" s="455">
        <v>0</v>
      </c>
      <c r="AE17" s="493">
        <v>217637</v>
      </c>
      <c r="AF17" s="177">
        <v>1523307</v>
      </c>
      <c r="AG17" s="455">
        <v>0</v>
      </c>
      <c r="AH17" s="157">
        <v>0</v>
      </c>
      <c r="AI17" s="16">
        <v>1523307</v>
      </c>
      <c r="AJ17" s="495">
        <v>2893056</v>
      </c>
      <c r="AK17" s="498">
        <v>10037732</v>
      </c>
      <c r="AL17" s="456" t="s">
        <v>177</v>
      </c>
    </row>
    <row r="18" spans="1:38" x14ac:dyDescent="0.25">
      <c r="A18" s="318">
        <v>5275</v>
      </c>
      <c r="B18" s="191" t="s">
        <v>635</v>
      </c>
      <c r="C18" s="178" t="s">
        <v>652</v>
      </c>
      <c r="D18" s="480" t="s">
        <v>674</v>
      </c>
      <c r="E18" s="480" t="s">
        <v>695</v>
      </c>
      <c r="F18" s="490" t="s">
        <v>696</v>
      </c>
      <c r="G18" s="186" t="s">
        <v>157</v>
      </c>
      <c r="H18" s="178">
        <v>65</v>
      </c>
      <c r="I18" s="186">
        <v>4</v>
      </c>
      <c r="J18" s="187">
        <v>40606</v>
      </c>
      <c r="K18" s="178" t="s">
        <v>354</v>
      </c>
      <c r="L18" s="497">
        <v>5414217</v>
      </c>
      <c r="M18" s="497">
        <v>2466397</v>
      </c>
      <c r="N18" s="16">
        <v>187158</v>
      </c>
      <c r="O18" s="16">
        <v>0</v>
      </c>
      <c r="P18" s="16">
        <v>559663</v>
      </c>
      <c r="Q18" s="190">
        <v>8627435</v>
      </c>
      <c r="R18" s="186" t="s">
        <v>174</v>
      </c>
      <c r="S18" s="188">
        <v>8627435</v>
      </c>
      <c r="T18" s="455">
        <v>0</v>
      </c>
      <c r="U18" s="188">
        <v>0</v>
      </c>
      <c r="V18" s="16">
        <v>2325000</v>
      </c>
      <c r="W18" s="16">
        <v>0</v>
      </c>
      <c r="X18" s="188">
        <v>6139935</v>
      </c>
      <c r="Y18" s="190">
        <v>8627435</v>
      </c>
      <c r="Z18" s="455">
        <v>0</v>
      </c>
      <c r="AA18" s="157">
        <v>0</v>
      </c>
      <c r="AB18" s="16">
        <v>0</v>
      </c>
      <c r="AC18" s="189">
        <v>2325000</v>
      </c>
      <c r="AD18" s="455">
        <v>0</v>
      </c>
      <c r="AE18" s="455">
        <v>0</v>
      </c>
      <c r="AF18" s="177">
        <v>0</v>
      </c>
      <c r="AG18" s="455">
        <v>0</v>
      </c>
      <c r="AH18" s="157">
        <v>0</v>
      </c>
      <c r="AI18" s="16">
        <v>0</v>
      </c>
      <c r="AJ18" s="188">
        <v>6139935</v>
      </c>
      <c r="AK18" s="190">
        <v>8627435</v>
      </c>
      <c r="AL18" s="456" t="s">
        <v>177</v>
      </c>
    </row>
    <row r="19" spans="1:38" x14ac:dyDescent="0.25">
      <c r="A19" s="316">
        <v>10034</v>
      </c>
      <c r="B19" s="489" t="s">
        <v>636</v>
      </c>
      <c r="C19" s="489" t="s">
        <v>653</v>
      </c>
      <c r="D19" s="480" t="s">
        <v>675</v>
      </c>
      <c r="E19" s="480" t="s">
        <v>104</v>
      </c>
      <c r="F19" s="490" t="s">
        <v>242</v>
      </c>
      <c r="G19" s="180" t="s">
        <v>156</v>
      </c>
      <c r="H19" s="180">
        <v>22</v>
      </c>
      <c r="I19" s="180">
        <v>1</v>
      </c>
      <c r="J19" s="182">
        <v>40640</v>
      </c>
      <c r="K19" s="180" t="s">
        <v>173</v>
      </c>
      <c r="L19" s="497">
        <v>25000</v>
      </c>
      <c r="M19" s="497">
        <v>7238000</v>
      </c>
      <c r="N19" s="16">
        <v>1096400</v>
      </c>
      <c r="O19" s="497">
        <v>1625000</v>
      </c>
      <c r="P19" s="16">
        <v>351000</v>
      </c>
      <c r="Q19" s="498">
        <v>10335400</v>
      </c>
      <c r="R19" s="180" t="s">
        <v>176</v>
      </c>
      <c r="S19" s="494">
        <v>10335400</v>
      </c>
      <c r="T19" s="455">
        <v>0</v>
      </c>
      <c r="U19" s="177">
        <v>0</v>
      </c>
      <c r="V19" s="16">
        <v>1000000</v>
      </c>
      <c r="W19" s="16">
        <v>0</v>
      </c>
      <c r="X19" s="493">
        <v>9335400</v>
      </c>
      <c r="Y19" s="498">
        <v>10335400</v>
      </c>
      <c r="Z19" s="455">
        <v>0</v>
      </c>
      <c r="AA19" s="157">
        <v>0</v>
      </c>
      <c r="AB19" s="16">
        <v>0</v>
      </c>
      <c r="AC19" s="455">
        <v>0</v>
      </c>
      <c r="AD19" s="500">
        <v>1000000</v>
      </c>
      <c r="AE19" s="455">
        <v>0</v>
      </c>
      <c r="AF19" s="177">
        <v>0</v>
      </c>
      <c r="AG19" s="493">
        <v>0</v>
      </c>
      <c r="AH19" s="157">
        <v>0</v>
      </c>
      <c r="AI19" s="16">
        <v>0</v>
      </c>
      <c r="AJ19" s="493">
        <v>9335400</v>
      </c>
      <c r="AK19" s="498">
        <v>10335400</v>
      </c>
      <c r="AL19" s="456" t="s">
        <v>177</v>
      </c>
    </row>
    <row r="20" spans="1:38" x14ac:dyDescent="0.25">
      <c r="A20" s="316">
        <v>10076</v>
      </c>
      <c r="B20" s="489" t="s">
        <v>637</v>
      </c>
      <c r="C20" s="489" t="s">
        <v>654</v>
      </c>
      <c r="D20" s="480" t="s">
        <v>676</v>
      </c>
      <c r="E20" s="480" t="s">
        <v>104</v>
      </c>
      <c r="F20" s="490" t="s">
        <v>105</v>
      </c>
      <c r="G20" s="180" t="s">
        <v>156</v>
      </c>
      <c r="H20" s="180">
        <v>74</v>
      </c>
      <c r="I20" s="180">
        <v>23</v>
      </c>
      <c r="J20" s="182">
        <v>40638</v>
      </c>
      <c r="K20" s="180" t="s">
        <v>355</v>
      </c>
      <c r="L20" s="497">
        <v>1815850</v>
      </c>
      <c r="M20" s="497">
        <v>10566073</v>
      </c>
      <c r="N20" s="16">
        <v>1897596</v>
      </c>
      <c r="O20" s="497">
        <v>1889809</v>
      </c>
      <c r="P20" s="16">
        <v>798020</v>
      </c>
      <c r="Q20" s="498">
        <v>16967348</v>
      </c>
      <c r="R20" s="180" t="s">
        <v>174</v>
      </c>
      <c r="S20" s="494">
        <v>16967348</v>
      </c>
      <c r="T20" s="455">
        <v>0</v>
      </c>
      <c r="U20" s="177">
        <v>8837416</v>
      </c>
      <c r="V20" s="16">
        <v>4000000</v>
      </c>
      <c r="W20" s="16">
        <v>0</v>
      </c>
      <c r="X20" s="493">
        <v>4129932</v>
      </c>
      <c r="Y20" s="498">
        <v>16967348</v>
      </c>
      <c r="Z20" s="455">
        <v>0</v>
      </c>
      <c r="AA20" s="496">
        <v>4000000</v>
      </c>
      <c r="AB20" s="16">
        <v>0</v>
      </c>
      <c r="AC20" s="455">
        <v>0</v>
      </c>
      <c r="AD20" s="455">
        <v>0</v>
      </c>
      <c r="AE20" s="455">
        <v>0</v>
      </c>
      <c r="AF20" s="177">
        <v>0</v>
      </c>
      <c r="AG20" s="493">
        <v>1178440</v>
      </c>
      <c r="AH20" s="290">
        <v>8837416</v>
      </c>
      <c r="AI20" s="16">
        <v>8837416</v>
      </c>
      <c r="AJ20" s="493">
        <v>4129932</v>
      </c>
      <c r="AK20" s="498">
        <v>16967348</v>
      </c>
      <c r="AL20" s="456" t="s">
        <v>177</v>
      </c>
    </row>
    <row r="21" spans="1:38" x14ac:dyDescent="0.25">
      <c r="A21" s="316">
        <v>10095</v>
      </c>
      <c r="B21" s="489" t="s">
        <v>638</v>
      </c>
      <c r="C21" s="489" t="s">
        <v>655</v>
      </c>
      <c r="D21" s="480" t="s">
        <v>677</v>
      </c>
      <c r="E21" s="480" t="s">
        <v>104</v>
      </c>
      <c r="F21" s="490" t="s">
        <v>265</v>
      </c>
      <c r="G21" s="180" t="s">
        <v>156</v>
      </c>
      <c r="H21" s="501">
        <v>72</v>
      </c>
      <c r="I21" s="501">
        <v>11</v>
      </c>
      <c r="J21" s="182">
        <v>40688</v>
      </c>
      <c r="K21" s="180" t="s">
        <v>171</v>
      </c>
      <c r="L21" s="497">
        <v>831439</v>
      </c>
      <c r="M21" s="497">
        <v>4836848</v>
      </c>
      <c r="N21" s="16">
        <v>1378524</v>
      </c>
      <c r="O21" s="497">
        <v>952929</v>
      </c>
      <c r="P21" s="16">
        <v>712230</v>
      </c>
      <c r="Q21" s="498">
        <v>8711970</v>
      </c>
      <c r="R21" s="180" t="s">
        <v>174</v>
      </c>
      <c r="S21" s="494">
        <v>8711970</v>
      </c>
      <c r="T21" s="494">
        <v>3980000</v>
      </c>
      <c r="U21" s="177">
        <v>2235970</v>
      </c>
      <c r="V21" s="16">
        <v>820000</v>
      </c>
      <c r="W21" s="16">
        <v>0</v>
      </c>
      <c r="X21" s="496">
        <v>1496000</v>
      </c>
      <c r="Y21" s="498">
        <v>8711970</v>
      </c>
      <c r="Z21" s="455">
        <v>0</v>
      </c>
      <c r="AA21" s="493">
        <v>820000</v>
      </c>
      <c r="AB21" s="16">
        <v>0</v>
      </c>
      <c r="AC21" s="455">
        <v>0</v>
      </c>
      <c r="AD21" s="455">
        <v>0</v>
      </c>
      <c r="AE21" s="493">
        <v>286663</v>
      </c>
      <c r="AF21" s="177">
        <v>2235970</v>
      </c>
      <c r="AG21" s="455">
        <v>0</v>
      </c>
      <c r="AH21" s="157">
        <v>0</v>
      </c>
      <c r="AI21" s="16">
        <v>2235970</v>
      </c>
      <c r="AJ21" s="496">
        <v>1496000</v>
      </c>
      <c r="AK21" s="498">
        <v>8711970</v>
      </c>
      <c r="AL21" s="456" t="s">
        <v>177</v>
      </c>
    </row>
    <row r="22" spans="1:38" x14ac:dyDescent="0.25">
      <c r="A22" s="316">
        <v>10098</v>
      </c>
      <c r="B22" s="489" t="s">
        <v>639</v>
      </c>
      <c r="C22" s="489" t="s">
        <v>656</v>
      </c>
      <c r="D22" s="480" t="s">
        <v>678</v>
      </c>
      <c r="E22" s="480" t="s">
        <v>697</v>
      </c>
      <c r="F22" s="490" t="s">
        <v>698</v>
      </c>
      <c r="G22" s="180" t="s">
        <v>159</v>
      </c>
      <c r="H22" s="501">
        <v>153</v>
      </c>
      <c r="I22" s="501">
        <v>8</v>
      </c>
      <c r="J22" s="182">
        <v>40688</v>
      </c>
      <c r="K22" s="180" t="s">
        <v>171</v>
      </c>
      <c r="L22" s="497">
        <v>5949078</v>
      </c>
      <c r="M22" s="497">
        <v>6154167</v>
      </c>
      <c r="N22" s="16">
        <v>3176361</v>
      </c>
      <c r="O22" s="497">
        <v>1690882</v>
      </c>
      <c r="P22" s="16">
        <v>1005043</v>
      </c>
      <c r="Q22" s="498">
        <v>17975531</v>
      </c>
      <c r="R22" s="180" t="s">
        <v>174</v>
      </c>
      <c r="S22" s="494">
        <v>17975531</v>
      </c>
      <c r="T22" s="502">
        <v>7440000</v>
      </c>
      <c r="U22" s="177">
        <v>3279399</v>
      </c>
      <c r="V22" s="16">
        <v>750000</v>
      </c>
      <c r="W22" s="16">
        <v>0</v>
      </c>
      <c r="X22" s="496">
        <v>6126132</v>
      </c>
      <c r="Y22" s="498">
        <v>17975531</v>
      </c>
      <c r="Z22" s="455">
        <v>0</v>
      </c>
      <c r="AA22" s="493">
        <v>750000</v>
      </c>
      <c r="AB22" s="16">
        <v>0</v>
      </c>
      <c r="AC22" s="455">
        <v>0</v>
      </c>
      <c r="AD22" s="455">
        <v>0</v>
      </c>
      <c r="AE22" s="493">
        <v>390405</v>
      </c>
      <c r="AF22" s="177">
        <v>3279399</v>
      </c>
      <c r="AG22" s="455">
        <v>0</v>
      </c>
      <c r="AH22" s="157">
        <v>0</v>
      </c>
      <c r="AI22" s="16">
        <v>3279399</v>
      </c>
      <c r="AJ22" s="496">
        <v>6126132</v>
      </c>
      <c r="AK22" s="498">
        <v>17975531</v>
      </c>
      <c r="AL22" s="456" t="s">
        <v>177</v>
      </c>
    </row>
    <row r="23" spans="1:38" x14ac:dyDescent="0.25">
      <c r="A23" s="316">
        <v>10100</v>
      </c>
      <c r="B23" s="489" t="s">
        <v>640</v>
      </c>
      <c r="C23" s="489" t="s">
        <v>656</v>
      </c>
      <c r="D23" s="480" t="s">
        <v>679</v>
      </c>
      <c r="E23" s="480" t="s">
        <v>699</v>
      </c>
      <c r="F23" s="490" t="s">
        <v>698</v>
      </c>
      <c r="G23" s="180" t="s">
        <v>159</v>
      </c>
      <c r="H23" s="501">
        <v>104</v>
      </c>
      <c r="I23" s="501">
        <v>5</v>
      </c>
      <c r="J23" s="182">
        <v>40688</v>
      </c>
      <c r="K23" s="180" t="s">
        <v>171</v>
      </c>
      <c r="L23" s="497">
        <v>3563314</v>
      </c>
      <c r="M23" s="497">
        <v>5035917</v>
      </c>
      <c r="N23" s="16">
        <v>2584374</v>
      </c>
      <c r="O23" s="497">
        <v>1265196</v>
      </c>
      <c r="P23" s="16">
        <v>835704</v>
      </c>
      <c r="Q23" s="498">
        <v>13284505</v>
      </c>
      <c r="R23" s="180" t="s">
        <v>174</v>
      </c>
      <c r="S23" s="494">
        <v>13284505</v>
      </c>
      <c r="T23" s="502">
        <v>5450000</v>
      </c>
      <c r="U23" s="177">
        <v>2427851</v>
      </c>
      <c r="V23" s="16">
        <v>700000</v>
      </c>
      <c r="W23" s="16">
        <v>0</v>
      </c>
      <c r="X23" s="496">
        <v>4446654</v>
      </c>
      <c r="Y23" s="498">
        <v>13284505</v>
      </c>
      <c r="Z23" s="455">
        <v>0</v>
      </c>
      <c r="AA23" s="493">
        <v>700000</v>
      </c>
      <c r="AB23" s="16">
        <v>0</v>
      </c>
      <c r="AC23" s="455">
        <v>0</v>
      </c>
      <c r="AD23" s="455">
        <v>0</v>
      </c>
      <c r="AE23" s="493">
        <v>306546</v>
      </c>
      <c r="AF23" s="177">
        <v>2427851</v>
      </c>
      <c r="AG23" s="455">
        <v>0</v>
      </c>
      <c r="AH23" s="157">
        <v>0</v>
      </c>
      <c r="AI23" s="16">
        <v>2427851</v>
      </c>
      <c r="AJ23" s="496">
        <v>4446654</v>
      </c>
      <c r="AK23" s="498">
        <v>13284505</v>
      </c>
      <c r="AL23" s="456" t="s">
        <v>177</v>
      </c>
    </row>
    <row r="24" spans="1:38" x14ac:dyDescent="0.25">
      <c r="A24" s="316">
        <v>10103</v>
      </c>
      <c r="B24" s="489" t="s">
        <v>641</v>
      </c>
      <c r="C24" s="489" t="s">
        <v>583</v>
      </c>
      <c r="D24" s="480" t="s">
        <v>680</v>
      </c>
      <c r="E24" s="480" t="s">
        <v>144</v>
      </c>
      <c r="F24" s="490" t="s">
        <v>700</v>
      </c>
      <c r="G24" s="180" t="s">
        <v>162</v>
      </c>
      <c r="H24" s="501">
        <v>45</v>
      </c>
      <c r="I24" s="501">
        <v>4</v>
      </c>
      <c r="J24" s="182">
        <v>40688</v>
      </c>
      <c r="K24" s="180" t="s">
        <v>171</v>
      </c>
      <c r="L24" s="497">
        <v>3904500</v>
      </c>
      <c r="M24" s="497">
        <v>3295358</v>
      </c>
      <c r="N24" s="16">
        <v>4861874</v>
      </c>
      <c r="O24" s="497">
        <v>995060</v>
      </c>
      <c r="P24" s="16">
        <v>266500</v>
      </c>
      <c r="Q24" s="498">
        <v>13323292</v>
      </c>
      <c r="R24" s="180" t="s">
        <v>174</v>
      </c>
      <c r="S24" s="494">
        <v>13323292</v>
      </c>
      <c r="T24" s="494">
        <v>4620000</v>
      </c>
      <c r="U24" s="177">
        <v>1832771</v>
      </c>
      <c r="V24" s="16">
        <v>500000</v>
      </c>
      <c r="W24" s="16">
        <v>0</v>
      </c>
      <c r="X24" s="496">
        <v>4308021</v>
      </c>
      <c r="Y24" s="498">
        <v>13323292</v>
      </c>
      <c r="Z24" s="455">
        <v>0</v>
      </c>
      <c r="AA24" s="493">
        <v>500000</v>
      </c>
      <c r="AB24" s="16">
        <v>0</v>
      </c>
      <c r="AC24" s="455">
        <v>0</v>
      </c>
      <c r="AD24" s="455">
        <v>0</v>
      </c>
      <c r="AE24" s="493">
        <v>215620</v>
      </c>
      <c r="AF24" s="177">
        <v>1832771</v>
      </c>
      <c r="AG24" s="455">
        <v>0</v>
      </c>
      <c r="AH24" s="157">
        <v>0</v>
      </c>
      <c r="AI24" s="16">
        <v>1832771</v>
      </c>
      <c r="AJ24" s="496">
        <v>4308021</v>
      </c>
      <c r="AK24" s="498">
        <v>13323292</v>
      </c>
      <c r="AL24" s="456" t="s">
        <v>177</v>
      </c>
    </row>
    <row r="25" spans="1:38" x14ac:dyDescent="0.25">
      <c r="A25" s="317">
        <v>10078</v>
      </c>
      <c r="B25" s="175" t="s">
        <v>642</v>
      </c>
      <c r="C25" s="176" t="s">
        <v>657</v>
      </c>
      <c r="D25" s="480" t="s">
        <v>681</v>
      </c>
      <c r="E25" s="480" t="s">
        <v>101</v>
      </c>
      <c r="F25" s="490" t="s">
        <v>701</v>
      </c>
      <c r="G25" s="183" t="s">
        <v>155</v>
      </c>
      <c r="H25" s="183">
        <v>25</v>
      </c>
      <c r="I25" s="183">
        <v>3</v>
      </c>
      <c r="J25" s="182">
        <v>40716</v>
      </c>
      <c r="K25" s="183" t="s">
        <v>169</v>
      </c>
      <c r="L25" s="16">
        <v>500000</v>
      </c>
      <c r="M25" s="497">
        <v>5388205</v>
      </c>
      <c r="N25" s="16">
        <v>649247</v>
      </c>
      <c r="O25" s="16">
        <v>937302</v>
      </c>
      <c r="P25" s="16">
        <v>333195</v>
      </c>
      <c r="Q25" s="492">
        <v>7807949</v>
      </c>
      <c r="R25" s="192" t="s">
        <v>174</v>
      </c>
      <c r="S25" s="493">
        <v>7807949</v>
      </c>
      <c r="T25" s="455">
        <v>0</v>
      </c>
      <c r="U25" s="16">
        <v>3350300</v>
      </c>
      <c r="V25" s="16">
        <v>0</v>
      </c>
      <c r="W25" s="16">
        <v>4301316</v>
      </c>
      <c r="X25" s="493">
        <v>156333</v>
      </c>
      <c r="Y25" s="492">
        <v>7807949</v>
      </c>
      <c r="Z25" s="494">
        <v>4301316</v>
      </c>
      <c r="AA25" s="157">
        <v>0</v>
      </c>
      <c r="AB25" s="16">
        <v>0</v>
      </c>
      <c r="AC25" s="455">
        <v>0</v>
      </c>
      <c r="AD25" s="455">
        <v>0</v>
      </c>
      <c r="AE25" s="455">
        <v>0</v>
      </c>
      <c r="AF25" s="177">
        <v>0</v>
      </c>
      <c r="AG25" s="493">
        <v>446710</v>
      </c>
      <c r="AH25" s="290">
        <v>3350300</v>
      </c>
      <c r="AI25" s="16">
        <v>3350300</v>
      </c>
      <c r="AJ25" s="493">
        <v>156333</v>
      </c>
      <c r="AK25" s="492">
        <v>7807949</v>
      </c>
      <c r="AL25" s="456" t="s">
        <v>177</v>
      </c>
    </row>
    <row r="26" spans="1:38" x14ac:dyDescent="0.25">
      <c r="A26" s="503" t="s">
        <v>1732</v>
      </c>
      <c r="B26" s="450"/>
      <c r="C26" s="450"/>
      <c r="D26" s="471"/>
      <c r="E26" s="471"/>
      <c r="F26" s="472"/>
      <c r="G26" s="450"/>
      <c r="H26" s="450">
        <f>SUBTOTAL(109,FY11_Table[Units])</f>
        <v>2255</v>
      </c>
      <c r="I26" s="450">
        <f>SUBTOTAL(109,FY11_Table[DisUnits])</f>
        <v>166</v>
      </c>
      <c r="J26" s="450"/>
      <c r="K26" s="450"/>
      <c r="L26" s="473">
        <f>SUBTOTAL(109,FY11_Table[AcquisitionCost])</f>
        <v>124165778</v>
      </c>
      <c r="M26" s="504">
        <f>SUBTOTAL(109,FY11_Table[ConstructionCost])</f>
        <v>140903527</v>
      </c>
      <c r="N26" s="332">
        <f>SUBTOTAL(109,FY11_Table[SoftCost])</f>
        <v>46232217</v>
      </c>
      <c r="O26" s="473">
        <f>SUBTOTAL(109,FY11_Table[DeveloperFees])</f>
        <v>33358242</v>
      </c>
      <c r="P26" s="332">
        <f>SUBTOTAL(109,FY11_Table[Reserves])</f>
        <v>19117300</v>
      </c>
      <c r="Q26" s="505">
        <f>SUBTOTAL(109,FY11_Table[TOTAL])</f>
        <v>364170098</v>
      </c>
      <c r="R26" s="450"/>
      <c r="S26" s="505">
        <f>SUBTOTAL(109,FY11_Table[UsesTotal])</f>
        <v>364170098</v>
      </c>
      <c r="T26" s="505">
        <f>SUBTOTAL(109,FY11_Table[Bond Funds])</f>
        <v>113255000</v>
      </c>
      <c r="U26" s="473">
        <f>SUBTOTAL(109,FY11_Table[[Tax Credits ]])</f>
        <v>85952160</v>
      </c>
      <c r="V26" s="332">
        <f>SUBTOTAL(109,FY11_Table[State Funds])</f>
        <v>17114557</v>
      </c>
      <c r="W26" s="332">
        <f>SUBTOTAL(109,FY11_Table[Federal Funds])</f>
        <v>6301316</v>
      </c>
      <c r="X26" s="332">
        <f>SUBTOTAL(109,FY11_Table[LeveragedFunds])</f>
        <v>129304475</v>
      </c>
      <c r="Y26" s="505">
        <f>SUBTOTAL(109,FY11_Table[TOTAL2])</f>
        <v>364170098</v>
      </c>
      <c r="Z26" s="506">
        <f>SUBTOTAL(109,FY11_Table[Fed HOME])</f>
        <v>6301316</v>
      </c>
      <c r="AA26" s="473">
        <f>SUBTOTAL(109,FY11_Table[Rental Hsg Loan Program (MRHP+RHP)])</f>
        <v>13046699</v>
      </c>
      <c r="AB26" s="332">
        <f>SUBTOTAL(109,FY11_Table[RHW])</f>
        <v>0</v>
      </c>
      <c r="AC26" s="507">
        <f>SUBTOTAL(109,FY11_Table[PRHP])</f>
        <v>3067858</v>
      </c>
      <c r="AD26" s="507">
        <f>SUBTOTAL(109,FY11_Table[THG/FAF])</f>
        <v>1000000</v>
      </c>
      <c r="AE26" s="473">
        <f>SUBTOTAL(109,FY11_Table[4% Tax Credit])</f>
        <v>7019174</v>
      </c>
      <c r="AF26" s="332">
        <f>SUBTOTAL(109,FY11_Table[4% Tax Credit RU])</f>
        <v>52423869</v>
      </c>
      <c r="AG26" s="506">
        <f>SUBTOTAL(109,FY11_Table[9% Tax Credit])</f>
        <v>4461034</v>
      </c>
      <c r="AH26" s="473">
        <f>SUBTOTAL(109,FY11_Table[9% Tax CreditRU])</f>
        <v>33528291</v>
      </c>
      <c r="AI26" s="332">
        <f>SUBTOTAL(109,FY11_Table[Total TaxCredit RU])</f>
        <v>85952160</v>
      </c>
      <c r="AJ26" s="332">
        <f>SUBTOTAL(109,FY11_Table[Leveraged Capital])</f>
        <v>129304475</v>
      </c>
      <c r="AK26" s="505">
        <f>SUBTOTAL(109,FY11_Table[TOTAL3])</f>
        <v>364170098</v>
      </c>
      <c r="AL26" s="474"/>
    </row>
    <row r="27" spans="1:38" x14ac:dyDescent="0.25">
      <c r="A27" s="451" t="s">
        <v>1718</v>
      </c>
      <c r="B27" s="42"/>
      <c r="C27" s="42"/>
      <c r="D27" s="42"/>
      <c r="E27" s="42"/>
      <c r="F27" s="42"/>
      <c r="G27" s="42"/>
      <c r="H27" s="42"/>
      <c r="I27" s="42"/>
      <c r="J27" s="42"/>
      <c r="K27" s="42"/>
      <c r="L27" s="42"/>
      <c r="M27" s="42"/>
      <c r="N27" s="42"/>
      <c r="O27" s="42"/>
      <c r="P27" s="42"/>
      <c r="Q27" s="42"/>
      <c r="R27" s="42"/>
      <c r="S27" s="42"/>
      <c r="T27" s="42"/>
      <c r="U27" s="42"/>
      <c r="V27" s="42"/>
      <c r="W27" s="42"/>
      <c r="X27" s="42"/>
      <c r="Y27" s="42"/>
      <c r="Z27" s="42"/>
      <c r="AA27" s="42"/>
      <c r="AB27" s="42"/>
      <c r="AC27" s="42"/>
      <c r="AD27" s="42"/>
      <c r="AE27" s="42"/>
      <c r="AF27" s="42"/>
      <c r="AG27" s="42"/>
      <c r="AH27" s="42"/>
      <c r="AI27" s="42"/>
      <c r="AJ27" s="42"/>
      <c r="AK27" s="42"/>
      <c r="AL27" s="43"/>
    </row>
  </sheetData>
  <pageMargins left="0.7" right="0.7" top="0.75" bottom="0.75" header="0.3" footer="0.3"/>
  <pageSetup orientation="portrait" r:id="rId1"/>
  <tableParts count="1">
    <tablePart r:id="rId2"/>
  </tableParts>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EFCC8CB-3BB0-430E-80A8-2D19E8A2D68C}">
  <sheetPr codeName="Sheet17">
    <tabColor rgb="FFFF0000"/>
  </sheetPr>
  <dimension ref="A1:XFD993"/>
  <sheetViews>
    <sheetView topLeftCell="A29" workbookViewId="0">
      <selection activeCell="U12" sqref="U12"/>
    </sheetView>
  </sheetViews>
  <sheetFormatPr defaultColWidth="17.28515625" defaultRowHeight="15" customHeight="1" x14ac:dyDescent="0.2"/>
  <cols>
    <col min="1" max="1" width="44.7109375" style="29" customWidth="1"/>
    <col min="2" max="2" width="31.42578125" style="29" customWidth="1"/>
    <col min="3" max="3" width="37.85546875" style="29" customWidth="1"/>
    <col min="4" max="4" width="28" style="29" customWidth="1"/>
    <col min="5" max="5" width="13.28515625" style="29" customWidth="1"/>
    <col min="6" max="6" width="16.28515625" style="29" customWidth="1"/>
    <col min="7" max="7" width="14.42578125" style="29" customWidth="1"/>
    <col min="8" max="8" width="10" style="29" customWidth="1"/>
    <col min="9" max="9" width="16" style="29" customWidth="1"/>
    <col min="10" max="10" width="17.7109375" style="29" customWidth="1"/>
    <col min="11" max="11" width="11" style="29" customWidth="1"/>
    <col min="12" max="12" width="13.85546875" style="29" customWidth="1"/>
    <col min="13" max="13" width="17" style="29" customWidth="1"/>
    <col min="14" max="14" width="26.5703125" style="29" customWidth="1"/>
    <col min="15" max="15" width="27.85546875" style="29" customWidth="1"/>
    <col min="16" max="16" width="14.28515625" style="29" customWidth="1"/>
    <col min="17" max="17" width="20.28515625" style="29" hidden="1" customWidth="1"/>
    <col min="18" max="19" width="11" style="29" hidden="1" customWidth="1"/>
  </cols>
  <sheetData>
    <row r="1" spans="1:19" customFormat="1" ht="26.25" customHeight="1" thickBot="1" x14ac:dyDescent="0.25">
      <c r="A1" s="373" t="s">
        <v>1716</v>
      </c>
      <c r="B1" s="374" t="s">
        <v>90</v>
      </c>
      <c r="C1" s="374" t="s">
        <v>0</v>
      </c>
      <c r="D1" s="374" t="s">
        <v>1</v>
      </c>
      <c r="E1" s="374" t="s">
        <v>2</v>
      </c>
      <c r="F1" s="374" t="s">
        <v>3</v>
      </c>
      <c r="G1" s="374" t="s">
        <v>4</v>
      </c>
      <c r="H1" s="374" t="s">
        <v>5</v>
      </c>
      <c r="I1" s="374" t="s">
        <v>6</v>
      </c>
      <c r="J1" s="374" t="s">
        <v>7</v>
      </c>
      <c r="K1" s="374" t="s">
        <v>8</v>
      </c>
      <c r="L1" s="374" t="s">
        <v>97</v>
      </c>
      <c r="M1" s="374" t="s">
        <v>9</v>
      </c>
      <c r="N1" s="374" t="s">
        <v>10</v>
      </c>
      <c r="O1" s="374" t="s">
        <v>1717</v>
      </c>
      <c r="P1" s="374" t="s">
        <v>11</v>
      </c>
      <c r="Q1" s="346"/>
      <c r="R1" s="346"/>
      <c r="S1" s="346"/>
    </row>
    <row r="2" spans="1:19" customFormat="1" ht="38.25" customHeight="1" thickBot="1" x14ac:dyDescent="0.25">
      <c r="A2" s="347" t="s">
        <v>12</v>
      </c>
      <c r="B2" s="348" t="s">
        <v>13</v>
      </c>
      <c r="C2" s="349" t="s">
        <v>12</v>
      </c>
      <c r="D2" s="350" t="s">
        <v>1719</v>
      </c>
      <c r="E2" s="351" t="s">
        <v>14</v>
      </c>
      <c r="F2" s="352" t="s">
        <v>1719</v>
      </c>
      <c r="G2" s="352" t="s">
        <v>1719</v>
      </c>
      <c r="H2" s="353" t="s">
        <v>14</v>
      </c>
      <c r="I2" s="353" t="s">
        <v>14</v>
      </c>
      <c r="J2" s="353" t="s">
        <v>14</v>
      </c>
      <c r="K2" s="353" t="s">
        <v>14</v>
      </c>
      <c r="L2" s="353" t="s">
        <v>1719</v>
      </c>
      <c r="M2" s="353" t="s">
        <v>1719</v>
      </c>
      <c r="N2" s="353" t="s">
        <v>15</v>
      </c>
      <c r="O2" s="353" t="s">
        <v>14</v>
      </c>
      <c r="P2" s="353" t="s">
        <v>16</v>
      </c>
      <c r="Q2" s="354"/>
      <c r="R2" s="353"/>
      <c r="S2" s="353"/>
    </row>
    <row r="3" spans="1:19" customFormat="1" ht="12.75" customHeight="1" thickBot="1" x14ac:dyDescent="0.25">
      <c r="A3" s="357" t="s">
        <v>17</v>
      </c>
      <c r="B3" s="358" t="s">
        <v>1719</v>
      </c>
      <c r="C3" s="359" t="s">
        <v>1719</v>
      </c>
      <c r="D3" s="350" t="s">
        <v>1719</v>
      </c>
      <c r="E3" s="353" t="s">
        <v>14</v>
      </c>
      <c r="F3" s="352" t="s">
        <v>1719</v>
      </c>
      <c r="G3" s="352" t="s">
        <v>1719</v>
      </c>
      <c r="H3" s="353" t="s">
        <v>14</v>
      </c>
      <c r="I3" s="353" t="s">
        <v>14</v>
      </c>
      <c r="J3" s="353" t="s">
        <v>14</v>
      </c>
      <c r="K3" s="353" t="s">
        <v>14</v>
      </c>
      <c r="L3" s="353" t="s">
        <v>1719</v>
      </c>
      <c r="M3" s="353" t="s">
        <v>1719</v>
      </c>
      <c r="N3" s="353" t="s">
        <v>15</v>
      </c>
      <c r="O3" s="353" t="s">
        <v>14</v>
      </c>
      <c r="P3" s="353" t="s">
        <v>16</v>
      </c>
      <c r="Q3" s="354"/>
      <c r="R3" s="353"/>
      <c r="S3" s="353"/>
    </row>
    <row r="4" spans="1:19" customFormat="1" ht="12.75" customHeight="1" thickBot="1" x14ac:dyDescent="0.25">
      <c r="A4" s="357" t="s">
        <v>18</v>
      </c>
      <c r="B4" s="358" t="s">
        <v>1719</v>
      </c>
      <c r="C4" s="361" t="s">
        <v>1719</v>
      </c>
      <c r="D4" s="350" t="s">
        <v>1719</v>
      </c>
      <c r="E4" s="353" t="s">
        <v>14</v>
      </c>
      <c r="F4" s="352" t="s">
        <v>1719</v>
      </c>
      <c r="G4" s="352" t="s">
        <v>1719</v>
      </c>
      <c r="H4" s="353" t="s">
        <v>14</v>
      </c>
      <c r="I4" s="353" t="s">
        <v>14</v>
      </c>
      <c r="J4" s="353" t="s">
        <v>14</v>
      </c>
      <c r="K4" s="353" t="s">
        <v>14</v>
      </c>
      <c r="L4" s="353" t="s">
        <v>1719</v>
      </c>
      <c r="M4" s="353" t="s">
        <v>1719</v>
      </c>
      <c r="N4" s="353" t="s">
        <v>15</v>
      </c>
      <c r="O4" s="353" t="s">
        <v>14</v>
      </c>
      <c r="P4" s="353" t="s">
        <v>16</v>
      </c>
      <c r="Q4" s="354"/>
      <c r="R4" s="353"/>
      <c r="S4" s="353"/>
    </row>
    <row r="5" spans="1:19" customFormat="1" ht="25.5" customHeight="1" thickBot="1" x14ac:dyDescent="0.25">
      <c r="A5" s="357" t="s">
        <v>19</v>
      </c>
      <c r="B5" s="358" t="s">
        <v>20</v>
      </c>
      <c r="C5" s="361" t="s">
        <v>19</v>
      </c>
      <c r="D5" s="350" t="s">
        <v>1719</v>
      </c>
      <c r="E5" s="353" t="s">
        <v>14</v>
      </c>
      <c r="F5" s="352" t="s">
        <v>1719</v>
      </c>
      <c r="G5" s="352" t="s">
        <v>1719</v>
      </c>
      <c r="H5" s="353" t="s">
        <v>14</v>
      </c>
      <c r="I5" s="353" t="s">
        <v>14</v>
      </c>
      <c r="J5" s="353" t="s">
        <v>14</v>
      </c>
      <c r="K5" s="353" t="s">
        <v>14</v>
      </c>
      <c r="L5" s="353" t="s">
        <v>1719</v>
      </c>
      <c r="M5" s="353" t="s">
        <v>1719</v>
      </c>
      <c r="N5" s="353" t="s">
        <v>15</v>
      </c>
      <c r="O5" s="353" t="s">
        <v>14</v>
      </c>
      <c r="P5" s="353" t="s">
        <v>16</v>
      </c>
      <c r="Q5" s="354"/>
      <c r="R5" s="353"/>
      <c r="S5" s="353"/>
    </row>
    <row r="6" spans="1:19" customFormat="1" ht="25.5" customHeight="1" thickBot="1" x14ac:dyDescent="0.25">
      <c r="A6" s="357" t="s">
        <v>21</v>
      </c>
      <c r="B6" s="358" t="s">
        <v>21</v>
      </c>
      <c r="C6" s="361" t="s">
        <v>21</v>
      </c>
      <c r="D6" s="350" t="s">
        <v>1719</v>
      </c>
      <c r="E6" s="353" t="s">
        <v>14</v>
      </c>
      <c r="F6" s="352" t="s">
        <v>1719</v>
      </c>
      <c r="G6" s="352" t="s">
        <v>1719</v>
      </c>
      <c r="H6" s="353" t="s">
        <v>14</v>
      </c>
      <c r="I6" s="353" t="s">
        <v>14</v>
      </c>
      <c r="J6" s="353" t="s">
        <v>14</v>
      </c>
      <c r="K6" s="353" t="s">
        <v>14</v>
      </c>
      <c r="L6" s="353" t="s">
        <v>1719</v>
      </c>
      <c r="M6" s="353" t="s">
        <v>1719</v>
      </c>
      <c r="N6" s="353" t="s">
        <v>15</v>
      </c>
      <c r="O6" s="353" t="s">
        <v>14</v>
      </c>
      <c r="P6" s="353" t="s">
        <v>16</v>
      </c>
      <c r="Q6" s="354"/>
      <c r="R6" s="353"/>
      <c r="S6" s="353"/>
    </row>
    <row r="7" spans="1:19" customFormat="1" ht="20.25" customHeight="1" thickBot="1" x14ac:dyDescent="0.25">
      <c r="A7" s="357" t="s">
        <v>22</v>
      </c>
      <c r="B7" s="358" t="s">
        <v>22</v>
      </c>
      <c r="C7" s="361" t="s">
        <v>22</v>
      </c>
      <c r="D7" s="350" t="s">
        <v>1719</v>
      </c>
      <c r="E7" s="353" t="s">
        <v>14</v>
      </c>
      <c r="F7" s="352" t="s">
        <v>1719</v>
      </c>
      <c r="G7" s="352" t="s">
        <v>1719</v>
      </c>
      <c r="H7" s="353" t="s">
        <v>14</v>
      </c>
      <c r="I7" s="353" t="s">
        <v>14</v>
      </c>
      <c r="J7" s="353" t="s">
        <v>14</v>
      </c>
      <c r="K7" s="353" t="s">
        <v>14</v>
      </c>
      <c r="L7" s="353" t="s">
        <v>1719</v>
      </c>
      <c r="M7" s="353" t="s">
        <v>1719</v>
      </c>
      <c r="N7" s="353" t="s">
        <v>15</v>
      </c>
      <c r="O7" s="353" t="s">
        <v>14</v>
      </c>
      <c r="P7" s="353" t="s">
        <v>16</v>
      </c>
      <c r="Q7" s="354"/>
      <c r="R7" s="353"/>
      <c r="S7" s="353"/>
    </row>
    <row r="8" spans="1:19" customFormat="1" ht="25.5" customHeight="1" x14ac:dyDescent="0.2">
      <c r="A8" s="357" t="s">
        <v>23</v>
      </c>
      <c r="B8" s="358" t="s">
        <v>23</v>
      </c>
      <c r="C8" s="361" t="s">
        <v>23</v>
      </c>
      <c r="D8" s="350" t="s">
        <v>1719</v>
      </c>
      <c r="E8" s="353" t="s">
        <v>14</v>
      </c>
      <c r="F8" s="352" t="s">
        <v>1719</v>
      </c>
      <c r="G8" s="352" t="s">
        <v>1719</v>
      </c>
      <c r="H8" s="353" t="s">
        <v>14</v>
      </c>
      <c r="I8" s="353" t="s">
        <v>14</v>
      </c>
      <c r="J8" s="353" t="s">
        <v>14</v>
      </c>
      <c r="K8" s="353" t="s">
        <v>14</v>
      </c>
      <c r="L8" s="353" t="s">
        <v>1719</v>
      </c>
      <c r="M8" s="353" t="s">
        <v>1719</v>
      </c>
      <c r="N8" s="353" t="s">
        <v>15</v>
      </c>
      <c r="O8" s="353" t="s">
        <v>14</v>
      </c>
      <c r="P8" s="353" t="s">
        <v>16</v>
      </c>
      <c r="Q8" s="354"/>
      <c r="R8" s="353"/>
      <c r="S8" s="353"/>
    </row>
    <row r="9" spans="1:19" customFormat="1" ht="38.25" customHeight="1" x14ac:dyDescent="0.2">
      <c r="A9" s="362" t="s">
        <v>24</v>
      </c>
      <c r="B9" s="358" t="s">
        <v>25</v>
      </c>
      <c r="C9" s="363" t="s">
        <v>26</v>
      </c>
      <c r="D9" s="364" t="s">
        <v>27</v>
      </c>
      <c r="E9" s="353" t="s">
        <v>14</v>
      </c>
      <c r="F9" s="353" t="s">
        <v>14</v>
      </c>
      <c r="G9" s="353" t="s">
        <v>14</v>
      </c>
      <c r="H9" s="353" t="s">
        <v>14</v>
      </c>
      <c r="I9" s="353" t="s">
        <v>14</v>
      </c>
      <c r="J9" s="353" t="s">
        <v>14</v>
      </c>
      <c r="K9" s="353" t="s">
        <v>14</v>
      </c>
      <c r="L9" s="353" t="s">
        <v>1719</v>
      </c>
      <c r="M9" s="353" t="s">
        <v>1719</v>
      </c>
      <c r="N9" s="353" t="s">
        <v>15</v>
      </c>
      <c r="O9" s="353" t="s">
        <v>14</v>
      </c>
      <c r="P9" s="353" t="s">
        <v>16</v>
      </c>
      <c r="Q9" s="353"/>
      <c r="R9" s="353"/>
      <c r="S9" s="353"/>
    </row>
    <row r="10" spans="1:19" customFormat="1" ht="25.5" customHeight="1" x14ac:dyDescent="0.2">
      <c r="A10" s="362" t="s">
        <v>28</v>
      </c>
      <c r="B10" s="358" t="s">
        <v>29</v>
      </c>
      <c r="C10" s="361" t="s">
        <v>30</v>
      </c>
      <c r="D10" s="360" t="s">
        <v>1719</v>
      </c>
      <c r="E10" s="353" t="s">
        <v>14</v>
      </c>
      <c r="F10" s="354" t="s">
        <v>1719</v>
      </c>
      <c r="G10" s="354" t="s">
        <v>1719</v>
      </c>
      <c r="H10" s="353" t="s">
        <v>14</v>
      </c>
      <c r="I10" s="353" t="s">
        <v>14</v>
      </c>
      <c r="J10" s="353" t="s">
        <v>14</v>
      </c>
      <c r="K10" s="353" t="s">
        <v>14</v>
      </c>
      <c r="L10" s="353" t="s">
        <v>1719</v>
      </c>
      <c r="M10" s="353" t="s">
        <v>1719</v>
      </c>
      <c r="N10" s="353" t="s">
        <v>15</v>
      </c>
      <c r="O10" s="353" t="s">
        <v>14</v>
      </c>
      <c r="P10" s="353" t="s">
        <v>16</v>
      </c>
      <c r="Q10" s="354"/>
      <c r="R10" s="353"/>
      <c r="S10" s="353"/>
    </row>
    <row r="11" spans="1:19" customFormat="1" ht="25.5" customHeight="1" x14ac:dyDescent="0.2">
      <c r="A11" s="362" t="s">
        <v>31</v>
      </c>
      <c r="B11" s="358" t="s">
        <v>32</v>
      </c>
      <c r="C11" s="361" t="s">
        <v>1719</v>
      </c>
      <c r="D11" s="360" t="s">
        <v>1719</v>
      </c>
      <c r="E11" s="353" t="s">
        <v>14</v>
      </c>
      <c r="F11" s="354" t="s">
        <v>1719</v>
      </c>
      <c r="G11" s="354" t="s">
        <v>1719</v>
      </c>
      <c r="H11" s="353" t="s">
        <v>14</v>
      </c>
      <c r="I11" s="353" t="s">
        <v>14</v>
      </c>
      <c r="J11" s="353" t="s">
        <v>14</v>
      </c>
      <c r="K11" s="353" t="s">
        <v>14</v>
      </c>
      <c r="L11" s="353" t="s">
        <v>1719</v>
      </c>
      <c r="M11" s="353" t="s">
        <v>1719</v>
      </c>
      <c r="N11" s="353" t="s">
        <v>15</v>
      </c>
      <c r="O11" s="353" t="s">
        <v>14</v>
      </c>
      <c r="P11" s="353" t="s">
        <v>16</v>
      </c>
      <c r="Q11" s="354"/>
      <c r="R11" s="353"/>
      <c r="S11" s="353"/>
    </row>
    <row r="12" spans="1:19" customFormat="1" ht="38.25" customHeight="1" x14ac:dyDescent="0.2">
      <c r="A12" s="362" t="s">
        <v>33</v>
      </c>
      <c r="B12" s="358" t="s">
        <v>34</v>
      </c>
      <c r="C12" s="361" t="s">
        <v>35</v>
      </c>
      <c r="D12" s="361" t="s">
        <v>36</v>
      </c>
      <c r="E12" s="353" t="s">
        <v>14</v>
      </c>
      <c r="F12" s="353" t="s">
        <v>14</v>
      </c>
      <c r="G12" s="353" t="s">
        <v>14</v>
      </c>
      <c r="H12" s="353" t="s">
        <v>14</v>
      </c>
      <c r="I12" s="353" t="s">
        <v>14</v>
      </c>
      <c r="J12" s="353" t="s">
        <v>14</v>
      </c>
      <c r="K12" s="353" t="s">
        <v>14</v>
      </c>
      <c r="L12" s="353" t="s">
        <v>1719</v>
      </c>
      <c r="M12" s="353" t="s">
        <v>1719</v>
      </c>
      <c r="N12" s="353" t="s">
        <v>15</v>
      </c>
      <c r="O12" s="353" t="s">
        <v>14</v>
      </c>
      <c r="P12" s="353" t="s">
        <v>16</v>
      </c>
      <c r="Q12" s="353"/>
      <c r="R12" s="353"/>
      <c r="S12" s="353"/>
    </row>
    <row r="13" spans="1:19" customFormat="1" ht="25.5" customHeight="1" x14ac:dyDescent="0.2">
      <c r="A13" s="357" t="s">
        <v>37</v>
      </c>
      <c r="B13" s="358" t="s">
        <v>38</v>
      </c>
      <c r="C13" s="361" t="s">
        <v>39</v>
      </c>
      <c r="D13" s="360" t="s">
        <v>1719</v>
      </c>
      <c r="E13" s="353" t="s">
        <v>14</v>
      </c>
      <c r="F13" s="354" t="s">
        <v>1719</v>
      </c>
      <c r="G13" s="354" t="s">
        <v>1719</v>
      </c>
      <c r="H13" s="353" t="s">
        <v>14</v>
      </c>
      <c r="I13" s="353" t="s">
        <v>14</v>
      </c>
      <c r="J13" s="353" t="s">
        <v>14</v>
      </c>
      <c r="K13" s="353" t="s">
        <v>14</v>
      </c>
      <c r="L13" s="353" t="s">
        <v>1719</v>
      </c>
      <c r="M13" s="353" t="s">
        <v>1719</v>
      </c>
      <c r="N13" s="353" t="s">
        <v>15</v>
      </c>
      <c r="O13" s="353" t="s">
        <v>14</v>
      </c>
      <c r="P13" s="353" t="s">
        <v>16</v>
      </c>
      <c r="Q13" s="354"/>
      <c r="R13" s="353"/>
      <c r="S13" s="353"/>
    </row>
    <row r="14" spans="1:19" customFormat="1" ht="25.5" customHeight="1" x14ac:dyDescent="0.2">
      <c r="A14" s="357" t="s">
        <v>40</v>
      </c>
      <c r="B14" s="358" t="s">
        <v>41</v>
      </c>
      <c r="C14" s="361" t="s">
        <v>42</v>
      </c>
      <c r="D14" s="360" t="s">
        <v>1719</v>
      </c>
      <c r="E14" s="353" t="s">
        <v>14</v>
      </c>
      <c r="F14" s="354" t="s">
        <v>1719</v>
      </c>
      <c r="G14" s="354" t="s">
        <v>1719</v>
      </c>
      <c r="H14" s="353" t="s">
        <v>14</v>
      </c>
      <c r="I14" s="353" t="s">
        <v>14</v>
      </c>
      <c r="J14" s="353" t="s">
        <v>14</v>
      </c>
      <c r="K14" s="353" t="s">
        <v>14</v>
      </c>
      <c r="L14" s="353" t="s">
        <v>1719</v>
      </c>
      <c r="M14" s="353" t="s">
        <v>1719</v>
      </c>
      <c r="N14" s="353" t="s">
        <v>15</v>
      </c>
      <c r="O14" s="353" t="s">
        <v>14</v>
      </c>
      <c r="P14" s="353" t="s">
        <v>16</v>
      </c>
      <c r="Q14" s="354"/>
      <c r="R14" s="353"/>
      <c r="S14" s="353"/>
    </row>
    <row r="15" spans="1:19" customFormat="1" ht="25.5" customHeight="1" x14ac:dyDescent="0.2">
      <c r="A15" s="357" t="s">
        <v>43</v>
      </c>
      <c r="B15" s="358" t="s">
        <v>44</v>
      </c>
      <c r="C15" s="361"/>
      <c r="D15" s="360" t="s">
        <v>1719</v>
      </c>
      <c r="E15" s="353" t="s">
        <v>14</v>
      </c>
      <c r="F15" s="354" t="s">
        <v>1719</v>
      </c>
      <c r="G15" s="354" t="s">
        <v>1719</v>
      </c>
      <c r="H15" s="353" t="s">
        <v>14</v>
      </c>
      <c r="I15" s="353" t="s">
        <v>14</v>
      </c>
      <c r="J15" s="353" t="s">
        <v>14</v>
      </c>
      <c r="K15" s="353" t="s">
        <v>14</v>
      </c>
      <c r="L15" s="353" t="s">
        <v>1719</v>
      </c>
      <c r="M15" s="353" t="s">
        <v>1719</v>
      </c>
      <c r="N15" s="353" t="s">
        <v>15</v>
      </c>
      <c r="O15" s="353" t="s">
        <v>14</v>
      </c>
      <c r="P15" s="353" t="s">
        <v>16</v>
      </c>
      <c r="Q15" s="354"/>
      <c r="R15" s="353"/>
      <c r="S15" s="353"/>
    </row>
    <row r="16" spans="1:19" customFormat="1" ht="25.5" customHeight="1" x14ac:dyDescent="0.2">
      <c r="A16" s="357" t="s">
        <v>45</v>
      </c>
      <c r="B16" s="358" t="s">
        <v>46</v>
      </c>
      <c r="C16" s="361" t="s">
        <v>46</v>
      </c>
      <c r="D16" s="360" t="s">
        <v>1719</v>
      </c>
      <c r="E16" s="353" t="s">
        <v>14</v>
      </c>
      <c r="F16" s="354" t="s">
        <v>1719</v>
      </c>
      <c r="G16" s="354" t="s">
        <v>1719</v>
      </c>
      <c r="H16" s="353" t="s">
        <v>14</v>
      </c>
      <c r="I16" s="353" t="s">
        <v>14</v>
      </c>
      <c r="J16" s="353" t="s">
        <v>14</v>
      </c>
      <c r="K16" s="353" t="s">
        <v>14</v>
      </c>
      <c r="L16" s="353" t="s">
        <v>1719</v>
      </c>
      <c r="M16" s="353" t="s">
        <v>1719</v>
      </c>
      <c r="N16" s="353" t="s">
        <v>15</v>
      </c>
      <c r="O16" s="353" t="s">
        <v>14</v>
      </c>
      <c r="P16" s="353" t="s">
        <v>16</v>
      </c>
      <c r="Q16" s="354"/>
      <c r="R16" s="353"/>
      <c r="S16" s="353"/>
    </row>
    <row r="17" spans="1:19" customFormat="1" ht="25.5" customHeight="1" x14ac:dyDescent="0.2">
      <c r="A17" s="357" t="s">
        <v>47</v>
      </c>
      <c r="B17" s="358" t="s">
        <v>48</v>
      </c>
      <c r="C17" s="361" t="s">
        <v>49</v>
      </c>
      <c r="D17" s="360" t="s">
        <v>1719</v>
      </c>
      <c r="E17" s="353" t="s">
        <v>14</v>
      </c>
      <c r="F17" s="354" t="s">
        <v>1719</v>
      </c>
      <c r="G17" s="354" t="s">
        <v>1719</v>
      </c>
      <c r="H17" s="353" t="s">
        <v>14</v>
      </c>
      <c r="I17" s="353" t="s">
        <v>14</v>
      </c>
      <c r="J17" s="353" t="s">
        <v>14</v>
      </c>
      <c r="K17" s="353" t="s">
        <v>14</v>
      </c>
      <c r="L17" s="353" t="s">
        <v>1719</v>
      </c>
      <c r="M17" s="353" t="s">
        <v>1719</v>
      </c>
      <c r="N17" s="353" t="s">
        <v>15</v>
      </c>
      <c r="O17" s="353" t="s">
        <v>14</v>
      </c>
      <c r="P17" s="353" t="s">
        <v>16</v>
      </c>
      <c r="Q17" s="354"/>
      <c r="R17" s="353"/>
      <c r="S17" s="353"/>
    </row>
    <row r="18" spans="1:19" customFormat="1" ht="25.5" customHeight="1" x14ac:dyDescent="0.2">
      <c r="A18" s="357" t="s">
        <v>50</v>
      </c>
      <c r="B18" s="358" t="s">
        <v>51</v>
      </c>
      <c r="C18" s="361" t="s">
        <v>51</v>
      </c>
      <c r="D18" s="361" t="s">
        <v>50</v>
      </c>
      <c r="E18" s="353" t="s">
        <v>14</v>
      </c>
      <c r="F18" s="353" t="s">
        <v>14</v>
      </c>
      <c r="G18" s="353" t="s">
        <v>14</v>
      </c>
      <c r="H18" s="353" t="s">
        <v>14</v>
      </c>
      <c r="I18" s="353" t="s">
        <v>14</v>
      </c>
      <c r="J18" s="353" t="s">
        <v>14</v>
      </c>
      <c r="K18" s="353" t="s">
        <v>14</v>
      </c>
      <c r="L18" s="353" t="s">
        <v>1719</v>
      </c>
      <c r="M18" s="353" t="s">
        <v>1719</v>
      </c>
      <c r="N18" s="353" t="s">
        <v>15</v>
      </c>
      <c r="O18" s="353" t="s">
        <v>14</v>
      </c>
      <c r="P18" s="353" t="s">
        <v>16</v>
      </c>
      <c r="Q18" s="353"/>
      <c r="R18" s="353"/>
      <c r="S18" s="353"/>
    </row>
    <row r="19" spans="1:19" customFormat="1" ht="38.25" customHeight="1" x14ac:dyDescent="0.2">
      <c r="A19" s="362" t="s">
        <v>52</v>
      </c>
      <c r="B19" s="358" t="s">
        <v>53</v>
      </c>
      <c r="C19" s="361" t="s">
        <v>54</v>
      </c>
      <c r="D19" s="360" t="s">
        <v>1719</v>
      </c>
      <c r="E19" s="353" t="s">
        <v>14</v>
      </c>
      <c r="F19" s="354" t="s">
        <v>1719</v>
      </c>
      <c r="G19" s="354" t="s">
        <v>1719</v>
      </c>
      <c r="H19" s="353" t="s">
        <v>14</v>
      </c>
      <c r="I19" s="353" t="s">
        <v>14</v>
      </c>
      <c r="J19" s="353" t="s">
        <v>14</v>
      </c>
      <c r="K19" s="353" t="s">
        <v>14</v>
      </c>
      <c r="L19" s="353" t="s">
        <v>1719</v>
      </c>
      <c r="M19" s="353" t="s">
        <v>1719</v>
      </c>
      <c r="N19" s="353" t="s">
        <v>15</v>
      </c>
      <c r="O19" s="353" t="s">
        <v>14</v>
      </c>
      <c r="P19" s="353" t="s">
        <v>16</v>
      </c>
      <c r="Q19" s="354"/>
      <c r="R19" s="353"/>
      <c r="S19" s="353"/>
    </row>
    <row r="20" spans="1:19" customFormat="1" ht="25.5" customHeight="1" x14ac:dyDescent="0.2">
      <c r="A20" s="362" t="s">
        <v>55</v>
      </c>
      <c r="B20" s="358" t="s">
        <v>56</v>
      </c>
      <c r="C20" s="361" t="s">
        <v>57</v>
      </c>
      <c r="D20" s="360" t="s">
        <v>1719</v>
      </c>
      <c r="E20" s="353" t="s">
        <v>14</v>
      </c>
      <c r="F20" s="354" t="s">
        <v>1719</v>
      </c>
      <c r="G20" s="354" t="s">
        <v>1719</v>
      </c>
      <c r="H20" s="353" t="s">
        <v>14</v>
      </c>
      <c r="I20" s="353" t="s">
        <v>14</v>
      </c>
      <c r="J20" s="353" t="s">
        <v>14</v>
      </c>
      <c r="K20" s="353" t="s">
        <v>14</v>
      </c>
      <c r="L20" s="353" t="s">
        <v>1719</v>
      </c>
      <c r="M20" s="353" t="s">
        <v>1719</v>
      </c>
      <c r="N20" s="353" t="s">
        <v>15</v>
      </c>
      <c r="O20" s="353" t="s">
        <v>14</v>
      </c>
      <c r="P20" s="353" t="s">
        <v>16</v>
      </c>
      <c r="Q20" s="354"/>
      <c r="R20" s="353"/>
      <c r="S20" s="353"/>
    </row>
    <row r="21" spans="1:19" customFormat="1" ht="25.5" customHeight="1" x14ac:dyDescent="0.2">
      <c r="A21" s="362" t="s">
        <v>58</v>
      </c>
      <c r="B21" s="365" t="s">
        <v>59</v>
      </c>
      <c r="C21" s="366" t="s">
        <v>60</v>
      </c>
      <c r="D21" s="360" t="s">
        <v>1719</v>
      </c>
      <c r="E21" s="367" t="s">
        <v>14</v>
      </c>
      <c r="F21" s="354" t="s">
        <v>1719</v>
      </c>
      <c r="G21" s="354" t="s">
        <v>1719</v>
      </c>
      <c r="H21" s="354"/>
      <c r="I21" s="367" t="s">
        <v>14</v>
      </c>
      <c r="J21" s="367" t="s">
        <v>14</v>
      </c>
      <c r="K21" s="354"/>
      <c r="L21" s="353" t="s">
        <v>1719</v>
      </c>
      <c r="M21" s="353" t="s">
        <v>1719</v>
      </c>
      <c r="N21" s="353" t="s">
        <v>15</v>
      </c>
      <c r="O21" s="353" t="s">
        <v>14</v>
      </c>
      <c r="P21" s="353" t="s">
        <v>16</v>
      </c>
      <c r="Q21" s="354"/>
      <c r="R21" s="367"/>
      <c r="S21" s="367"/>
    </row>
    <row r="22" spans="1:19" customFormat="1" ht="38.25" customHeight="1" x14ac:dyDescent="0.2">
      <c r="A22" s="362" t="s">
        <v>61</v>
      </c>
      <c r="B22" s="358" t="s">
        <v>62</v>
      </c>
      <c r="C22" s="361" t="s">
        <v>1719</v>
      </c>
      <c r="D22" s="360" t="s">
        <v>1719</v>
      </c>
      <c r="E22" s="353" t="s">
        <v>14</v>
      </c>
      <c r="F22" s="354" t="s">
        <v>1719</v>
      </c>
      <c r="G22" s="354" t="s">
        <v>1719</v>
      </c>
      <c r="H22" s="353" t="s">
        <v>14</v>
      </c>
      <c r="I22" s="353" t="s">
        <v>14</v>
      </c>
      <c r="J22" s="353" t="s">
        <v>14</v>
      </c>
      <c r="K22" s="353" t="s">
        <v>14</v>
      </c>
      <c r="L22" s="353" t="s">
        <v>1719</v>
      </c>
      <c r="M22" s="353" t="s">
        <v>1719</v>
      </c>
      <c r="N22" s="353" t="s">
        <v>15</v>
      </c>
      <c r="O22" s="353" t="s">
        <v>14</v>
      </c>
      <c r="P22" s="353" t="s">
        <v>16</v>
      </c>
      <c r="Q22" s="354"/>
      <c r="R22" s="353"/>
      <c r="S22" s="353"/>
    </row>
    <row r="23" spans="1:19" customFormat="1" ht="25.5" customHeight="1" x14ac:dyDescent="0.2">
      <c r="A23" s="362" t="s">
        <v>63</v>
      </c>
      <c r="B23" s="358" t="s">
        <v>64</v>
      </c>
      <c r="C23" s="361" t="s">
        <v>65</v>
      </c>
      <c r="D23" s="360" t="s">
        <v>1719</v>
      </c>
      <c r="E23" s="353" t="s">
        <v>14</v>
      </c>
      <c r="F23" s="354" t="s">
        <v>1719</v>
      </c>
      <c r="G23" s="354" t="s">
        <v>1719</v>
      </c>
      <c r="H23" s="353" t="s">
        <v>14</v>
      </c>
      <c r="I23" s="353" t="s">
        <v>14</v>
      </c>
      <c r="J23" s="353" t="s">
        <v>14</v>
      </c>
      <c r="K23" s="353" t="s">
        <v>14</v>
      </c>
      <c r="L23" s="353" t="s">
        <v>1719</v>
      </c>
      <c r="M23" s="353" t="s">
        <v>1719</v>
      </c>
      <c r="N23" s="353" t="s">
        <v>15</v>
      </c>
      <c r="O23" s="353" t="s">
        <v>14</v>
      </c>
      <c r="P23" s="353" t="s">
        <v>16</v>
      </c>
      <c r="Q23" s="354"/>
      <c r="R23" s="353"/>
      <c r="S23" s="353"/>
    </row>
    <row r="24" spans="1:19" customFormat="1" ht="25.5" customHeight="1" x14ac:dyDescent="0.2">
      <c r="A24" s="362" t="s">
        <v>66</v>
      </c>
      <c r="B24" s="358" t="s">
        <v>67</v>
      </c>
      <c r="C24" s="361" t="s">
        <v>67</v>
      </c>
      <c r="D24" s="360" t="s">
        <v>1719</v>
      </c>
      <c r="E24" s="353" t="s">
        <v>14</v>
      </c>
      <c r="F24" s="354" t="s">
        <v>1719</v>
      </c>
      <c r="G24" s="354" t="s">
        <v>1719</v>
      </c>
      <c r="H24" s="353" t="s">
        <v>14</v>
      </c>
      <c r="I24" s="353" t="s">
        <v>14</v>
      </c>
      <c r="J24" s="353" t="s">
        <v>14</v>
      </c>
      <c r="K24" s="353" t="s">
        <v>14</v>
      </c>
      <c r="L24" s="353" t="s">
        <v>1719</v>
      </c>
      <c r="M24" s="353" t="s">
        <v>1719</v>
      </c>
      <c r="N24" s="353" t="s">
        <v>15</v>
      </c>
      <c r="O24" s="353" t="s">
        <v>14</v>
      </c>
      <c r="P24" s="353" t="s">
        <v>16</v>
      </c>
      <c r="Q24" s="354"/>
      <c r="R24" s="353"/>
      <c r="S24" s="353"/>
    </row>
    <row r="25" spans="1:19" customFormat="1" ht="25.5" customHeight="1" x14ac:dyDescent="0.2">
      <c r="A25" s="362" t="s">
        <v>68</v>
      </c>
      <c r="B25" s="358" t="s">
        <v>69</v>
      </c>
      <c r="C25" s="361" t="s">
        <v>70</v>
      </c>
      <c r="D25" s="360" t="s">
        <v>1719</v>
      </c>
      <c r="E25" s="353" t="s">
        <v>14</v>
      </c>
      <c r="F25" s="354" t="s">
        <v>1719</v>
      </c>
      <c r="G25" s="354" t="s">
        <v>1719</v>
      </c>
      <c r="H25" s="353" t="s">
        <v>14</v>
      </c>
      <c r="I25" s="353" t="s">
        <v>14</v>
      </c>
      <c r="J25" s="353" t="s">
        <v>14</v>
      </c>
      <c r="K25" s="353" t="s">
        <v>14</v>
      </c>
      <c r="L25" s="353" t="s">
        <v>1719</v>
      </c>
      <c r="M25" s="353" t="s">
        <v>1719</v>
      </c>
      <c r="N25" s="353" t="s">
        <v>15</v>
      </c>
      <c r="O25" s="353" t="s">
        <v>14</v>
      </c>
      <c r="P25" s="353" t="s">
        <v>16</v>
      </c>
      <c r="Q25" s="354"/>
      <c r="R25" s="353"/>
      <c r="S25" s="353"/>
    </row>
    <row r="26" spans="1:19" customFormat="1" ht="25.5" customHeight="1" x14ac:dyDescent="0.2">
      <c r="A26" s="362" t="s">
        <v>71</v>
      </c>
      <c r="B26" s="358" t="s">
        <v>72</v>
      </c>
      <c r="C26" s="361" t="s">
        <v>1719</v>
      </c>
      <c r="D26" s="360" t="s">
        <v>1719</v>
      </c>
      <c r="E26" s="353" t="s">
        <v>14</v>
      </c>
      <c r="F26" s="354" t="s">
        <v>1719</v>
      </c>
      <c r="G26" s="354" t="s">
        <v>1719</v>
      </c>
      <c r="H26" s="353" t="s">
        <v>14</v>
      </c>
      <c r="I26" s="353" t="s">
        <v>14</v>
      </c>
      <c r="J26" s="353" t="s">
        <v>14</v>
      </c>
      <c r="K26" s="353" t="s">
        <v>14</v>
      </c>
      <c r="L26" s="353" t="s">
        <v>1719</v>
      </c>
      <c r="M26" s="353" t="s">
        <v>1719</v>
      </c>
      <c r="N26" s="353" t="s">
        <v>15</v>
      </c>
      <c r="O26" s="353" t="s">
        <v>14</v>
      </c>
      <c r="P26" s="353" t="s">
        <v>16</v>
      </c>
      <c r="Q26" s="354"/>
      <c r="R26" s="353"/>
      <c r="S26" s="353"/>
    </row>
    <row r="27" spans="1:19" customFormat="1" ht="25.5" customHeight="1" x14ac:dyDescent="0.2">
      <c r="A27" s="362" t="s">
        <v>73</v>
      </c>
      <c r="B27" s="358" t="s">
        <v>74</v>
      </c>
      <c r="C27" s="361" t="s">
        <v>1719</v>
      </c>
      <c r="D27" s="360" t="s">
        <v>1719</v>
      </c>
      <c r="E27" s="353" t="s">
        <v>14</v>
      </c>
      <c r="F27" s="354" t="s">
        <v>1719</v>
      </c>
      <c r="G27" s="354" t="s">
        <v>1719</v>
      </c>
      <c r="H27" s="353" t="s">
        <v>14</v>
      </c>
      <c r="I27" s="353" t="s">
        <v>14</v>
      </c>
      <c r="J27" s="353" t="s">
        <v>14</v>
      </c>
      <c r="K27" s="353" t="s">
        <v>14</v>
      </c>
      <c r="L27" s="353" t="s">
        <v>1719</v>
      </c>
      <c r="M27" s="353" t="s">
        <v>1719</v>
      </c>
      <c r="N27" s="353" t="s">
        <v>15</v>
      </c>
      <c r="O27" s="353" t="s">
        <v>14</v>
      </c>
      <c r="P27" s="353" t="s">
        <v>16</v>
      </c>
      <c r="Q27" s="354"/>
      <c r="R27" s="353"/>
      <c r="S27" s="368"/>
    </row>
    <row r="28" spans="1:19" customFormat="1" ht="25.5" customHeight="1" x14ac:dyDescent="0.2">
      <c r="A28" s="362" t="s">
        <v>704</v>
      </c>
      <c r="B28" s="358" t="s">
        <v>75</v>
      </c>
      <c r="C28" s="361" t="s">
        <v>1719</v>
      </c>
      <c r="D28" s="360" t="s">
        <v>1719</v>
      </c>
      <c r="E28" s="353" t="s">
        <v>14</v>
      </c>
      <c r="F28" s="354" t="s">
        <v>1719</v>
      </c>
      <c r="G28" s="354" t="s">
        <v>1719</v>
      </c>
      <c r="H28" s="353" t="s">
        <v>14</v>
      </c>
      <c r="I28" s="353" t="s">
        <v>14</v>
      </c>
      <c r="J28" s="353" t="s">
        <v>14</v>
      </c>
      <c r="K28" s="353" t="s">
        <v>14</v>
      </c>
      <c r="L28" s="353" t="s">
        <v>1719</v>
      </c>
      <c r="M28" s="353" t="s">
        <v>1719</v>
      </c>
      <c r="N28" s="353" t="s">
        <v>15</v>
      </c>
      <c r="O28" s="353" t="s">
        <v>14</v>
      </c>
      <c r="P28" s="353" t="s">
        <v>16</v>
      </c>
      <c r="Q28" s="354"/>
      <c r="R28" s="355"/>
      <c r="S28" s="356"/>
    </row>
    <row r="29" spans="1:19" customFormat="1" ht="25.5" customHeight="1" x14ac:dyDescent="0.2">
      <c r="A29" s="362" t="s">
        <v>76</v>
      </c>
      <c r="B29" s="358" t="s">
        <v>77</v>
      </c>
      <c r="C29" s="361" t="s">
        <v>1719</v>
      </c>
      <c r="D29" s="360" t="s">
        <v>1719</v>
      </c>
      <c r="E29" s="353" t="s">
        <v>14</v>
      </c>
      <c r="F29" s="354" t="s">
        <v>1719</v>
      </c>
      <c r="G29" s="354" t="s">
        <v>1719</v>
      </c>
      <c r="H29" s="353" t="s">
        <v>14</v>
      </c>
      <c r="I29" s="353" t="s">
        <v>14</v>
      </c>
      <c r="J29" s="353" t="s">
        <v>14</v>
      </c>
      <c r="K29" s="353" t="s">
        <v>14</v>
      </c>
      <c r="L29" s="353" t="s">
        <v>1719</v>
      </c>
      <c r="M29" s="353" t="s">
        <v>1719</v>
      </c>
      <c r="N29" s="353" t="s">
        <v>15</v>
      </c>
      <c r="O29" s="353" t="s">
        <v>14</v>
      </c>
      <c r="P29" s="353" t="s">
        <v>16</v>
      </c>
      <c r="Q29" s="354"/>
      <c r="R29" s="355"/>
      <c r="S29" s="356"/>
    </row>
    <row r="30" spans="1:19" customFormat="1" ht="25.5" customHeight="1" x14ac:dyDescent="0.2">
      <c r="A30" s="362" t="s">
        <v>78</v>
      </c>
      <c r="B30" s="358" t="s">
        <v>79</v>
      </c>
      <c r="C30" s="361" t="s">
        <v>1719</v>
      </c>
      <c r="D30" s="360" t="s">
        <v>1719</v>
      </c>
      <c r="E30" s="353" t="s">
        <v>14</v>
      </c>
      <c r="F30" s="354" t="s">
        <v>1719</v>
      </c>
      <c r="G30" s="354" t="s">
        <v>1719</v>
      </c>
      <c r="H30" s="353" t="s">
        <v>14</v>
      </c>
      <c r="I30" s="353" t="s">
        <v>14</v>
      </c>
      <c r="J30" s="353" t="s">
        <v>14</v>
      </c>
      <c r="K30" s="353" t="s">
        <v>14</v>
      </c>
      <c r="L30" s="353" t="s">
        <v>1719</v>
      </c>
      <c r="M30" s="353" t="s">
        <v>1719</v>
      </c>
      <c r="N30" s="353" t="s">
        <v>15</v>
      </c>
      <c r="O30" s="353" t="s">
        <v>14</v>
      </c>
      <c r="P30" s="353" t="s">
        <v>16</v>
      </c>
      <c r="Q30" s="354"/>
      <c r="R30" s="355"/>
      <c r="S30" s="356"/>
    </row>
    <row r="31" spans="1:19" customFormat="1" ht="25.5" customHeight="1" x14ac:dyDescent="0.2">
      <c r="A31" s="362" t="s">
        <v>80</v>
      </c>
      <c r="B31" s="358" t="s">
        <v>81</v>
      </c>
      <c r="C31" s="361" t="s">
        <v>1719</v>
      </c>
      <c r="D31" s="360" t="s">
        <v>1719</v>
      </c>
      <c r="E31" s="353" t="s">
        <v>14</v>
      </c>
      <c r="F31" s="354" t="s">
        <v>1719</v>
      </c>
      <c r="G31" s="354" t="s">
        <v>1719</v>
      </c>
      <c r="H31" s="353" t="s">
        <v>14</v>
      </c>
      <c r="I31" s="353" t="s">
        <v>14</v>
      </c>
      <c r="J31" s="353" t="s">
        <v>14</v>
      </c>
      <c r="K31" s="353" t="s">
        <v>14</v>
      </c>
      <c r="L31" s="353" t="s">
        <v>1719</v>
      </c>
      <c r="M31" s="353" t="s">
        <v>1719</v>
      </c>
      <c r="N31" s="353" t="s">
        <v>15</v>
      </c>
      <c r="O31" s="353" t="s">
        <v>14</v>
      </c>
      <c r="P31" s="353" t="s">
        <v>16</v>
      </c>
      <c r="Q31" s="354"/>
      <c r="R31" s="355"/>
      <c r="S31" s="356"/>
    </row>
    <row r="32" spans="1:19" customFormat="1" ht="25.5" customHeight="1" x14ac:dyDescent="0.2">
      <c r="A32" s="362" t="s">
        <v>82</v>
      </c>
      <c r="B32" s="358" t="s">
        <v>1719</v>
      </c>
      <c r="C32" s="361" t="s">
        <v>1719</v>
      </c>
      <c r="D32" s="360" t="s">
        <v>1719</v>
      </c>
      <c r="E32" s="353" t="s">
        <v>14</v>
      </c>
      <c r="F32" s="354" t="s">
        <v>1719</v>
      </c>
      <c r="G32" s="354" t="s">
        <v>1719</v>
      </c>
      <c r="H32" s="353" t="s">
        <v>14</v>
      </c>
      <c r="I32" s="353" t="s">
        <v>14</v>
      </c>
      <c r="J32" s="353" t="s">
        <v>14</v>
      </c>
      <c r="K32" s="353" t="s">
        <v>14</v>
      </c>
      <c r="L32" s="353" t="s">
        <v>1719</v>
      </c>
      <c r="M32" s="353" t="s">
        <v>1719</v>
      </c>
      <c r="N32" s="353" t="s">
        <v>15</v>
      </c>
      <c r="O32" s="353" t="s">
        <v>14</v>
      </c>
      <c r="P32" s="353" t="s">
        <v>16</v>
      </c>
      <c r="Q32" s="354"/>
      <c r="R32" s="355"/>
      <c r="S32" s="356"/>
    </row>
    <row r="33" spans="1:19" customFormat="1" ht="25.5" customHeight="1" x14ac:dyDescent="0.2">
      <c r="A33" s="362" t="s">
        <v>83</v>
      </c>
      <c r="B33" s="358" t="s">
        <v>1719</v>
      </c>
      <c r="C33" s="361" t="s">
        <v>1719</v>
      </c>
      <c r="D33" s="360" t="s">
        <v>1719</v>
      </c>
      <c r="E33" s="353" t="s">
        <v>14</v>
      </c>
      <c r="F33" s="354" t="s">
        <v>1719</v>
      </c>
      <c r="G33" s="354" t="s">
        <v>1719</v>
      </c>
      <c r="H33" s="353" t="s">
        <v>14</v>
      </c>
      <c r="I33" s="353" t="s">
        <v>14</v>
      </c>
      <c r="J33" s="353" t="s">
        <v>14</v>
      </c>
      <c r="K33" s="353" t="s">
        <v>14</v>
      </c>
      <c r="L33" s="353" t="s">
        <v>1719</v>
      </c>
      <c r="M33" s="353" t="s">
        <v>1719</v>
      </c>
      <c r="N33" s="353" t="s">
        <v>15</v>
      </c>
      <c r="O33" s="353" t="s">
        <v>14</v>
      </c>
      <c r="P33" s="353" t="s">
        <v>16</v>
      </c>
      <c r="Q33" s="354"/>
      <c r="R33" s="355"/>
      <c r="S33" s="356"/>
    </row>
    <row r="34" spans="1:19" customFormat="1" ht="25.5" customHeight="1" x14ac:dyDescent="0.2">
      <c r="A34" s="362" t="s">
        <v>84</v>
      </c>
      <c r="B34" s="358" t="s">
        <v>1719</v>
      </c>
      <c r="C34" s="361" t="s">
        <v>1719</v>
      </c>
      <c r="D34" s="360" t="s">
        <v>1719</v>
      </c>
      <c r="E34" s="353" t="s">
        <v>14</v>
      </c>
      <c r="F34" s="354" t="s">
        <v>1719</v>
      </c>
      <c r="G34" s="354" t="s">
        <v>1719</v>
      </c>
      <c r="H34" s="353" t="s">
        <v>14</v>
      </c>
      <c r="I34" s="353" t="s">
        <v>14</v>
      </c>
      <c r="J34" s="353" t="s">
        <v>14</v>
      </c>
      <c r="K34" s="353" t="s">
        <v>14</v>
      </c>
      <c r="L34" s="353" t="s">
        <v>1719</v>
      </c>
      <c r="M34" s="353" t="s">
        <v>1719</v>
      </c>
      <c r="N34" s="353" t="s">
        <v>15</v>
      </c>
      <c r="O34" s="353" t="s">
        <v>14</v>
      </c>
      <c r="P34" s="353" t="s">
        <v>16</v>
      </c>
      <c r="Q34" s="354"/>
      <c r="R34" s="355"/>
      <c r="S34" s="356"/>
    </row>
    <row r="35" spans="1:19" customFormat="1" ht="25.5" customHeight="1" x14ac:dyDescent="0.2">
      <c r="A35" s="362" t="s">
        <v>85</v>
      </c>
      <c r="B35" s="358" t="s">
        <v>1719</v>
      </c>
      <c r="C35" s="361" t="s">
        <v>1719</v>
      </c>
      <c r="D35" s="360" t="s">
        <v>1719</v>
      </c>
      <c r="E35" s="353" t="s">
        <v>14</v>
      </c>
      <c r="F35" s="354" t="s">
        <v>1719</v>
      </c>
      <c r="G35" s="354" t="s">
        <v>1719</v>
      </c>
      <c r="H35" s="353" t="s">
        <v>14</v>
      </c>
      <c r="I35" s="353" t="s">
        <v>14</v>
      </c>
      <c r="J35" s="353" t="s">
        <v>14</v>
      </c>
      <c r="K35" s="353" t="s">
        <v>14</v>
      </c>
      <c r="L35" s="353" t="s">
        <v>1719</v>
      </c>
      <c r="M35" s="353" t="s">
        <v>1719</v>
      </c>
      <c r="N35" s="353" t="s">
        <v>15</v>
      </c>
      <c r="O35" s="353" t="s">
        <v>14</v>
      </c>
      <c r="P35" s="353" t="s">
        <v>16</v>
      </c>
      <c r="Q35" s="354"/>
      <c r="R35" s="355"/>
      <c r="S35" s="356"/>
    </row>
    <row r="36" spans="1:19" customFormat="1" ht="25.5" customHeight="1" x14ac:dyDescent="0.2">
      <c r="A36" s="357" t="s">
        <v>86</v>
      </c>
      <c r="B36" s="358" t="s">
        <v>1719</v>
      </c>
      <c r="C36" s="361" t="s">
        <v>1719</v>
      </c>
      <c r="D36" s="360" t="s">
        <v>1719</v>
      </c>
      <c r="E36" s="353" t="s">
        <v>14</v>
      </c>
      <c r="F36" s="354" t="s">
        <v>1719</v>
      </c>
      <c r="G36" s="354" t="s">
        <v>1719</v>
      </c>
      <c r="H36" s="353" t="s">
        <v>14</v>
      </c>
      <c r="I36" s="353" t="s">
        <v>14</v>
      </c>
      <c r="J36" s="353" t="s">
        <v>14</v>
      </c>
      <c r="K36" s="353" t="s">
        <v>14</v>
      </c>
      <c r="L36" s="353" t="s">
        <v>1719</v>
      </c>
      <c r="M36" s="353" t="s">
        <v>1719</v>
      </c>
      <c r="N36" s="353" t="s">
        <v>15</v>
      </c>
      <c r="O36" s="353" t="s">
        <v>14</v>
      </c>
      <c r="P36" s="353" t="s">
        <v>16</v>
      </c>
      <c r="Q36" s="354"/>
      <c r="R36" s="355"/>
      <c r="S36" s="356"/>
    </row>
    <row r="37" spans="1:19" customFormat="1" ht="25.5" customHeight="1" x14ac:dyDescent="0.2">
      <c r="A37" s="362" t="s">
        <v>87</v>
      </c>
      <c r="B37" s="361" t="s">
        <v>88</v>
      </c>
      <c r="C37" s="361" t="s">
        <v>1719</v>
      </c>
      <c r="D37" s="360" t="s">
        <v>1719</v>
      </c>
      <c r="E37" s="353" t="s">
        <v>14</v>
      </c>
      <c r="F37" s="354" t="s">
        <v>1719</v>
      </c>
      <c r="G37" s="354" t="s">
        <v>1719</v>
      </c>
      <c r="H37" s="353" t="s">
        <v>14</v>
      </c>
      <c r="I37" s="353" t="s">
        <v>14</v>
      </c>
      <c r="J37" s="353" t="s">
        <v>14</v>
      </c>
      <c r="K37" s="353" t="s">
        <v>14</v>
      </c>
      <c r="L37" s="353" t="s">
        <v>1719</v>
      </c>
      <c r="M37" s="353" t="s">
        <v>1719</v>
      </c>
      <c r="N37" s="353" t="s">
        <v>15</v>
      </c>
      <c r="O37" s="353" t="s">
        <v>14</v>
      </c>
      <c r="P37" s="353" t="s">
        <v>16</v>
      </c>
      <c r="Q37" s="354"/>
      <c r="R37" s="355"/>
      <c r="S37" s="356"/>
    </row>
    <row r="38" spans="1:19" customFormat="1" ht="25.5" customHeight="1" x14ac:dyDescent="0.2">
      <c r="A38" s="357" t="s">
        <v>89</v>
      </c>
      <c r="B38" s="358" t="s">
        <v>51</v>
      </c>
      <c r="C38" s="361" t="s">
        <v>1719</v>
      </c>
      <c r="D38" s="360" t="s">
        <v>1719</v>
      </c>
      <c r="E38" s="353" t="s">
        <v>14</v>
      </c>
      <c r="F38" s="354" t="s">
        <v>1719</v>
      </c>
      <c r="G38" s="354" t="s">
        <v>1719</v>
      </c>
      <c r="H38" s="353" t="s">
        <v>14</v>
      </c>
      <c r="I38" s="353" t="s">
        <v>14</v>
      </c>
      <c r="J38" s="353" t="s">
        <v>14</v>
      </c>
      <c r="K38" s="353" t="s">
        <v>14</v>
      </c>
      <c r="L38" s="353" t="s">
        <v>1719</v>
      </c>
      <c r="M38" s="353" t="s">
        <v>1719</v>
      </c>
      <c r="N38" s="353" t="s">
        <v>15</v>
      </c>
      <c r="O38" s="353" t="s">
        <v>14</v>
      </c>
      <c r="P38" s="353" t="s">
        <v>16</v>
      </c>
      <c r="Q38" s="354"/>
      <c r="R38" s="355"/>
      <c r="S38" s="356"/>
    </row>
    <row r="39" spans="1:19" customFormat="1" ht="28.5" customHeight="1" x14ac:dyDescent="0.2">
      <c r="A39" s="369" t="s">
        <v>97</v>
      </c>
      <c r="B39" s="370" t="s">
        <v>98</v>
      </c>
      <c r="C39" s="361" t="s">
        <v>1719</v>
      </c>
      <c r="D39" s="360" t="s">
        <v>1719</v>
      </c>
      <c r="E39" s="371" t="s">
        <v>14</v>
      </c>
      <c r="F39" s="354" t="s">
        <v>1719</v>
      </c>
      <c r="G39" s="354" t="s">
        <v>1719</v>
      </c>
      <c r="H39" s="372" t="s">
        <v>1719</v>
      </c>
      <c r="I39" s="372" t="s">
        <v>1719</v>
      </c>
      <c r="J39" s="372" t="s">
        <v>1719</v>
      </c>
      <c r="K39" s="372" t="s">
        <v>1719</v>
      </c>
      <c r="L39" s="372" t="s">
        <v>1719</v>
      </c>
      <c r="M39" s="372" t="s">
        <v>1719</v>
      </c>
      <c r="N39" s="372" t="s">
        <v>1719</v>
      </c>
      <c r="O39" s="372" t="s">
        <v>1719</v>
      </c>
      <c r="P39" s="372" t="s">
        <v>1719</v>
      </c>
      <c r="Q39" s="372"/>
      <c r="R39" s="372"/>
      <c r="S39" s="372"/>
    </row>
    <row r="40" spans="1:19" customFormat="1" ht="12.75" customHeight="1" x14ac:dyDescent="0.2">
      <c r="A40" s="375"/>
      <c r="B40" s="358"/>
      <c r="C40" s="361"/>
      <c r="D40" s="360"/>
      <c r="E40" s="353"/>
      <c r="F40" s="354"/>
      <c r="G40" s="354"/>
      <c r="H40" s="353"/>
      <c r="I40" s="353"/>
      <c r="J40" s="353"/>
      <c r="K40" s="353"/>
      <c r="L40" s="353"/>
      <c r="M40" s="353"/>
      <c r="N40" s="353"/>
      <c r="O40" s="353"/>
      <c r="P40" s="353"/>
      <c r="Q40" s="29"/>
      <c r="R40" s="29"/>
      <c r="S40" s="29"/>
    </row>
    <row r="41" spans="1:19" customFormat="1" ht="12.75" customHeight="1" x14ac:dyDescent="0.2">
      <c r="A41" s="29" t="s">
        <v>1718</v>
      </c>
      <c r="B41" s="29"/>
      <c r="C41" s="29"/>
      <c r="D41" s="29"/>
      <c r="E41" s="29"/>
      <c r="F41" s="29"/>
      <c r="G41" s="29"/>
      <c r="H41" s="29"/>
      <c r="I41" s="29"/>
      <c r="J41" s="29"/>
      <c r="K41" s="29"/>
      <c r="L41" s="29"/>
      <c r="M41" s="29"/>
      <c r="N41" s="29"/>
      <c r="O41" s="29"/>
      <c r="P41" s="29"/>
      <c r="Q41" s="29"/>
      <c r="R41" s="29"/>
      <c r="S41" s="29"/>
    </row>
    <row r="42" spans="1:19" customFormat="1" ht="12.75" customHeight="1" x14ac:dyDescent="0.2">
      <c r="A42" s="29"/>
      <c r="B42" s="29"/>
      <c r="C42" s="29"/>
      <c r="D42" s="29"/>
      <c r="E42" s="29"/>
      <c r="F42" s="29"/>
      <c r="G42" s="29"/>
      <c r="H42" s="29"/>
      <c r="I42" s="29"/>
      <c r="J42" s="29"/>
      <c r="K42" s="29"/>
      <c r="L42" s="29"/>
      <c r="M42" s="29"/>
      <c r="N42" s="29"/>
      <c r="O42" s="29"/>
      <c r="P42" s="29"/>
      <c r="Q42" s="29"/>
      <c r="R42" s="29"/>
      <c r="S42" s="29"/>
    </row>
    <row r="43" spans="1:19" customFormat="1" ht="12.75" customHeight="1" x14ac:dyDescent="0.2">
      <c r="A43" s="29"/>
      <c r="B43" s="29"/>
      <c r="C43" s="29"/>
      <c r="D43" s="29"/>
      <c r="E43" s="29"/>
      <c r="F43" s="29"/>
      <c r="G43" s="29"/>
      <c r="H43" s="29"/>
      <c r="I43" s="29"/>
      <c r="J43" s="29"/>
      <c r="K43" s="29"/>
      <c r="L43" s="29"/>
      <c r="M43" s="29"/>
      <c r="N43" s="29"/>
      <c r="O43" s="29"/>
      <c r="P43" s="29"/>
      <c r="Q43" s="29"/>
      <c r="R43" s="29"/>
      <c r="S43" s="29"/>
    </row>
    <row r="44" spans="1:19" customFormat="1" ht="12.75" customHeight="1" x14ac:dyDescent="0.2">
      <c r="A44" s="29"/>
      <c r="B44" s="29"/>
      <c r="C44" s="29"/>
      <c r="D44" s="29"/>
      <c r="E44" s="29"/>
      <c r="F44" s="29"/>
      <c r="G44" s="29"/>
      <c r="H44" s="29"/>
      <c r="I44" s="29"/>
      <c r="J44" s="29"/>
      <c r="K44" s="29"/>
      <c r="L44" s="29"/>
      <c r="M44" s="29"/>
      <c r="N44" s="29"/>
      <c r="O44" s="29"/>
      <c r="P44" s="29"/>
      <c r="Q44" s="29"/>
      <c r="R44" s="29"/>
      <c r="S44" s="29"/>
    </row>
    <row r="45" spans="1:19" customFormat="1" ht="12.75" customHeight="1" x14ac:dyDescent="0.2">
      <c r="A45" s="29"/>
      <c r="B45" s="29"/>
      <c r="C45" s="29"/>
      <c r="D45" s="29"/>
      <c r="E45" s="29"/>
      <c r="F45" s="29"/>
      <c r="G45" s="29"/>
      <c r="H45" s="29"/>
      <c r="I45" s="29"/>
      <c r="J45" s="29"/>
      <c r="K45" s="29"/>
      <c r="L45" s="29"/>
      <c r="M45" s="29"/>
      <c r="N45" s="29"/>
      <c r="O45" s="29"/>
      <c r="P45" s="29"/>
      <c r="Q45" s="29"/>
      <c r="R45" s="29"/>
      <c r="S45" s="29"/>
    </row>
    <row r="46" spans="1:19" customFormat="1" ht="12.75" customHeight="1" x14ac:dyDescent="0.2">
      <c r="A46" s="29"/>
      <c r="B46" s="29"/>
      <c r="C46" s="29"/>
      <c r="D46" s="29"/>
      <c r="E46" s="29"/>
      <c r="F46" s="29"/>
      <c r="G46" s="29"/>
      <c r="H46" s="29"/>
      <c r="I46" s="29"/>
      <c r="J46" s="29"/>
      <c r="K46" s="29"/>
      <c r="L46" s="29"/>
      <c r="M46" s="29"/>
      <c r="N46" s="29"/>
      <c r="O46" s="29"/>
      <c r="P46" s="29"/>
      <c r="Q46" s="29"/>
      <c r="R46" s="29"/>
      <c r="S46" s="29"/>
    </row>
    <row r="47" spans="1:19" customFormat="1" ht="12.75" customHeight="1" x14ac:dyDescent="0.2">
      <c r="A47" s="29"/>
      <c r="B47" s="29"/>
      <c r="C47" s="29"/>
      <c r="D47" s="29"/>
      <c r="E47" s="29"/>
      <c r="F47" s="29"/>
      <c r="G47" s="29"/>
      <c r="H47" s="29"/>
      <c r="I47" s="29"/>
      <c r="J47" s="29"/>
      <c r="K47" s="29"/>
      <c r="L47" s="29"/>
      <c r="M47" s="29"/>
      <c r="N47" s="29"/>
      <c r="O47" s="29"/>
      <c r="P47" s="29"/>
      <c r="Q47" s="29"/>
      <c r="R47" s="29"/>
      <c r="S47" s="29"/>
    </row>
    <row r="48" spans="1:19" customFormat="1" ht="12.75" customHeight="1" x14ac:dyDescent="0.2">
      <c r="A48" s="29"/>
      <c r="B48" s="29"/>
      <c r="C48" s="29"/>
      <c r="D48" s="29"/>
      <c r="E48" s="29"/>
      <c r="F48" s="29"/>
      <c r="G48" s="29"/>
      <c r="H48" s="29"/>
      <c r="I48" s="29"/>
      <c r="J48" s="29"/>
      <c r="K48" s="29"/>
      <c r="L48" s="29"/>
      <c r="M48" s="29"/>
      <c r="N48" s="29"/>
      <c r="O48" s="29"/>
      <c r="P48" s="29"/>
      <c r="Q48" s="29"/>
      <c r="R48" s="29"/>
      <c r="S48" s="29"/>
    </row>
    <row r="49" spans="1:19" customFormat="1" ht="12.75" customHeight="1" x14ac:dyDescent="0.2">
      <c r="A49" s="29"/>
      <c r="B49" s="29"/>
      <c r="C49" s="29"/>
      <c r="D49" s="29"/>
      <c r="E49" s="29"/>
      <c r="F49" s="29"/>
      <c r="G49" s="29"/>
      <c r="H49" s="29"/>
      <c r="I49" s="29"/>
      <c r="J49" s="29"/>
      <c r="K49" s="29"/>
      <c r="L49" s="29"/>
      <c r="M49" s="29"/>
      <c r="N49" s="29"/>
      <c r="O49" s="29"/>
      <c r="P49" s="29"/>
      <c r="Q49" s="29"/>
      <c r="R49" s="29"/>
      <c r="S49" s="29"/>
    </row>
    <row r="50" spans="1:19" customFormat="1" ht="12.75" customHeight="1" x14ac:dyDescent="0.2">
      <c r="A50" s="29"/>
      <c r="B50" s="29"/>
      <c r="C50" s="29"/>
      <c r="D50" s="29"/>
      <c r="E50" s="29"/>
      <c r="F50" s="29"/>
      <c r="G50" s="29"/>
      <c r="H50" s="29"/>
      <c r="I50" s="29"/>
      <c r="J50" s="29"/>
      <c r="K50" s="29"/>
      <c r="L50" s="29"/>
      <c r="M50" s="29"/>
      <c r="N50" s="29"/>
      <c r="O50" s="29"/>
      <c r="P50" s="29"/>
      <c r="Q50" s="29"/>
      <c r="R50" s="29"/>
      <c r="S50" s="29"/>
    </row>
    <row r="51" spans="1:19" customFormat="1" ht="12.75" customHeight="1" x14ac:dyDescent="0.2">
      <c r="A51" s="29"/>
      <c r="B51" s="29"/>
      <c r="C51" s="29"/>
      <c r="D51" s="29"/>
      <c r="E51" s="29"/>
      <c r="F51" s="29"/>
      <c r="G51" s="29"/>
      <c r="H51" s="29"/>
      <c r="I51" s="29"/>
      <c r="J51" s="29"/>
      <c r="K51" s="29"/>
      <c r="L51" s="29"/>
      <c r="M51" s="29"/>
      <c r="N51" s="29"/>
      <c r="O51" s="29"/>
      <c r="P51" s="29"/>
      <c r="Q51" s="29"/>
      <c r="R51" s="29"/>
      <c r="S51" s="29"/>
    </row>
    <row r="52" spans="1:19" customFormat="1" ht="12.75" customHeight="1" x14ac:dyDescent="0.2">
      <c r="A52" s="29"/>
      <c r="B52" s="29"/>
      <c r="C52" s="29"/>
      <c r="D52" s="29"/>
      <c r="E52" s="29"/>
      <c r="F52" s="29"/>
      <c r="G52" s="29"/>
      <c r="H52" s="29"/>
      <c r="I52" s="29"/>
      <c r="J52" s="29"/>
      <c r="K52" s="29"/>
      <c r="L52" s="29"/>
      <c r="M52" s="29"/>
      <c r="N52" s="29"/>
      <c r="O52" s="29"/>
      <c r="P52" s="29"/>
      <c r="Q52" s="29"/>
      <c r="R52" s="29"/>
      <c r="S52" s="29"/>
    </row>
    <row r="53" spans="1:19" customFormat="1" ht="12.75" customHeight="1" x14ac:dyDescent="0.2">
      <c r="A53" s="29"/>
      <c r="B53" s="29"/>
      <c r="C53" s="29"/>
      <c r="D53" s="29"/>
      <c r="E53" s="29"/>
      <c r="F53" s="29"/>
      <c r="G53" s="29"/>
      <c r="H53" s="29"/>
      <c r="I53" s="29"/>
      <c r="J53" s="29"/>
      <c r="K53" s="29"/>
      <c r="L53" s="29"/>
      <c r="M53" s="29"/>
      <c r="N53" s="29"/>
      <c r="O53" s="29"/>
      <c r="P53" s="29"/>
      <c r="Q53" s="29"/>
      <c r="R53" s="29"/>
      <c r="S53" s="29"/>
    </row>
    <row r="54" spans="1:19" customFormat="1" ht="12.75" customHeight="1" x14ac:dyDescent="0.2">
      <c r="A54" s="29"/>
      <c r="B54" s="29"/>
      <c r="C54" s="29"/>
      <c r="D54" s="29"/>
      <c r="E54" s="29"/>
      <c r="F54" s="29"/>
      <c r="G54" s="29"/>
      <c r="H54" s="29"/>
      <c r="I54" s="29"/>
      <c r="J54" s="29"/>
      <c r="K54" s="29"/>
      <c r="L54" s="29"/>
      <c r="M54" s="29"/>
      <c r="N54" s="29"/>
      <c r="O54" s="29"/>
      <c r="P54" s="29"/>
      <c r="Q54" s="29"/>
      <c r="R54" s="29"/>
      <c r="S54" s="29"/>
    </row>
    <row r="55" spans="1:19" customFormat="1" ht="12.75" customHeight="1" x14ac:dyDescent="0.2">
      <c r="A55" s="29"/>
      <c r="B55" s="29"/>
      <c r="C55" s="29"/>
      <c r="D55" s="29"/>
      <c r="E55" s="29"/>
      <c r="F55" s="29"/>
      <c r="G55" s="29"/>
      <c r="H55" s="29"/>
      <c r="I55" s="29"/>
      <c r="J55" s="29"/>
      <c r="K55" s="29"/>
      <c r="L55" s="29"/>
      <c r="M55" s="29"/>
      <c r="N55" s="29"/>
      <c r="O55" s="29"/>
      <c r="P55" s="29"/>
      <c r="Q55" s="29"/>
      <c r="R55" s="29"/>
      <c r="S55" s="29"/>
    </row>
    <row r="56" spans="1:19" customFormat="1" ht="12.75" customHeight="1" x14ac:dyDescent="0.2">
      <c r="A56" s="29"/>
      <c r="B56" s="29"/>
      <c r="C56" s="29"/>
      <c r="D56" s="29"/>
      <c r="E56" s="29"/>
      <c r="F56" s="29"/>
      <c r="G56" s="29"/>
      <c r="H56" s="29"/>
      <c r="I56" s="29"/>
      <c r="J56" s="29"/>
      <c r="K56" s="29"/>
      <c r="L56" s="29"/>
      <c r="M56" s="29"/>
      <c r="N56" s="29"/>
      <c r="O56" s="29"/>
      <c r="P56" s="29"/>
      <c r="Q56" s="29"/>
      <c r="R56" s="29"/>
      <c r="S56" s="29"/>
    </row>
    <row r="57" spans="1:19" customFormat="1" ht="12.75" customHeight="1" x14ac:dyDescent="0.2">
      <c r="A57" s="29"/>
      <c r="B57" s="29"/>
      <c r="C57" s="29"/>
      <c r="D57" s="29"/>
      <c r="E57" s="29"/>
      <c r="F57" s="29"/>
      <c r="G57" s="29"/>
      <c r="H57" s="29"/>
      <c r="I57" s="29"/>
      <c r="J57" s="29"/>
      <c r="K57" s="29"/>
      <c r="L57" s="29"/>
      <c r="M57" s="29"/>
      <c r="N57" s="29"/>
      <c r="O57" s="29"/>
      <c r="P57" s="29"/>
      <c r="Q57" s="29"/>
      <c r="R57" s="29"/>
      <c r="S57" s="29"/>
    </row>
    <row r="58" spans="1:19" customFormat="1" ht="12.75" customHeight="1" x14ac:dyDescent="0.2">
      <c r="A58" s="29"/>
      <c r="B58" s="29"/>
      <c r="C58" s="29"/>
      <c r="D58" s="29"/>
      <c r="E58" s="29"/>
      <c r="F58" s="29"/>
      <c r="G58" s="29"/>
      <c r="H58" s="29"/>
      <c r="I58" s="29"/>
      <c r="J58" s="29"/>
      <c r="K58" s="29"/>
      <c r="L58" s="29"/>
      <c r="M58" s="29"/>
      <c r="N58" s="29"/>
      <c r="O58" s="29"/>
      <c r="P58" s="29"/>
      <c r="Q58" s="29"/>
      <c r="R58" s="29"/>
      <c r="S58" s="29"/>
    </row>
    <row r="59" spans="1:19" customFormat="1" ht="12.75" customHeight="1" x14ac:dyDescent="0.2">
      <c r="A59" s="29"/>
      <c r="B59" s="29"/>
      <c r="C59" s="29"/>
      <c r="D59" s="29"/>
      <c r="E59" s="29"/>
      <c r="F59" s="29"/>
      <c r="G59" s="29"/>
      <c r="H59" s="29"/>
      <c r="I59" s="29"/>
      <c r="J59" s="29"/>
      <c r="K59" s="29"/>
      <c r="L59" s="29"/>
      <c r="M59" s="29"/>
      <c r="N59" s="29"/>
      <c r="O59" s="29"/>
      <c r="P59" s="29"/>
      <c r="Q59" s="29"/>
      <c r="R59" s="29"/>
      <c r="S59" s="29"/>
    </row>
    <row r="60" spans="1:19" customFormat="1" ht="12.75" customHeight="1" x14ac:dyDescent="0.2">
      <c r="A60" s="29"/>
      <c r="B60" s="29"/>
      <c r="C60" s="29"/>
      <c r="D60" s="29"/>
      <c r="E60" s="29"/>
      <c r="F60" s="29"/>
      <c r="G60" s="29"/>
      <c r="H60" s="29"/>
      <c r="I60" s="29"/>
      <c r="J60" s="29"/>
      <c r="K60" s="29"/>
      <c r="L60" s="29"/>
      <c r="M60" s="29"/>
      <c r="N60" s="29"/>
      <c r="O60" s="29"/>
      <c r="P60" s="29"/>
      <c r="Q60" s="29"/>
      <c r="R60" s="29"/>
      <c r="S60" s="29"/>
    </row>
    <row r="61" spans="1:19" customFormat="1" ht="12.75" customHeight="1" x14ac:dyDescent="0.2">
      <c r="A61" s="29"/>
      <c r="B61" s="29"/>
      <c r="C61" s="29"/>
      <c r="D61" s="29"/>
      <c r="E61" s="29"/>
      <c r="F61" s="29"/>
      <c r="G61" s="29"/>
      <c r="H61" s="29"/>
      <c r="I61" s="29"/>
      <c r="J61" s="29"/>
      <c r="K61" s="29"/>
      <c r="L61" s="29"/>
      <c r="M61" s="29"/>
      <c r="N61" s="29"/>
      <c r="O61" s="29"/>
      <c r="P61" s="29"/>
      <c r="Q61" s="29"/>
      <c r="R61" s="29"/>
      <c r="S61" s="29"/>
    </row>
    <row r="62" spans="1:19" customFormat="1" ht="12.75" customHeight="1" x14ac:dyDescent="0.2">
      <c r="A62" s="29"/>
      <c r="B62" s="29"/>
      <c r="C62" s="29"/>
      <c r="D62" s="29"/>
      <c r="E62" s="29"/>
      <c r="F62" s="29"/>
      <c r="G62" s="29"/>
      <c r="H62" s="29"/>
      <c r="I62" s="29"/>
      <c r="J62" s="29"/>
      <c r="K62" s="29"/>
      <c r="L62" s="29"/>
      <c r="M62" s="29"/>
      <c r="N62" s="29"/>
      <c r="O62" s="29"/>
      <c r="P62" s="29"/>
      <c r="Q62" s="29"/>
      <c r="R62" s="29"/>
      <c r="S62" s="29"/>
    </row>
    <row r="63" spans="1:19" customFormat="1" ht="12.75" customHeight="1" x14ac:dyDescent="0.2">
      <c r="A63" s="29"/>
      <c r="B63" s="29"/>
      <c r="C63" s="29"/>
      <c r="D63" s="29"/>
      <c r="E63" s="29"/>
      <c r="F63" s="29"/>
      <c r="G63" s="29"/>
      <c r="H63" s="29"/>
      <c r="I63" s="29"/>
      <c r="J63" s="29"/>
      <c r="K63" s="29"/>
      <c r="L63" s="29"/>
      <c r="M63" s="29"/>
      <c r="N63" s="29"/>
      <c r="O63" s="29"/>
      <c r="P63" s="29"/>
      <c r="Q63" s="29"/>
      <c r="R63" s="29"/>
      <c r="S63" s="29"/>
    </row>
    <row r="64" spans="1:19" customFormat="1" ht="12.75" customHeight="1" x14ac:dyDescent="0.2">
      <c r="A64" s="29"/>
      <c r="B64" s="29"/>
      <c r="C64" s="29"/>
      <c r="D64" s="29"/>
      <c r="E64" s="29"/>
      <c r="F64" s="29"/>
      <c r="G64" s="29"/>
      <c r="H64" s="29"/>
      <c r="I64" s="29"/>
      <c r="J64" s="29"/>
      <c r="K64" s="29"/>
      <c r="L64" s="29"/>
      <c r="M64" s="29"/>
      <c r="N64" s="29"/>
      <c r="O64" s="29"/>
      <c r="P64" s="29"/>
      <c r="Q64" s="29"/>
      <c r="R64" s="29"/>
      <c r="S64" s="29"/>
    </row>
    <row r="65" spans="1:19" customFormat="1" ht="12.75" customHeight="1" x14ac:dyDescent="0.2">
      <c r="A65" s="29"/>
      <c r="B65" s="29"/>
      <c r="C65" s="29"/>
      <c r="D65" s="29"/>
      <c r="E65" s="29"/>
      <c r="F65" s="29"/>
      <c r="G65" s="29"/>
      <c r="H65" s="29"/>
      <c r="I65" s="29"/>
      <c r="J65" s="29"/>
      <c r="K65" s="29"/>
      <c r="L65" s="29"/>
      <c r="M65" s="29"/>
      <c r="N65" s="29"/>
      <c r="O65" s="29"/>
      <c r="P65" s="29"/>
      <c r="Q65" s="29"/>
      <c r="R65" s="29"/>
      <c r="S65" s="29"/>
    </row>
    <row r="66" spans="1:19" customFormat="1" ht="12.75" customHeight="1" x14ac:dyDescent="0.2">
      <c r="A66" s="29"/>
      <c r="B66" s="29"/>
      <c r="C66" s="29"/>
      <c r="D66" s="29"/>
      <c r="E66" s="29"/>
      <c r="F66" s="29"/>
      <c r="G66" s="29"/>
      <c r="H66" s="29"/>
      <c r="I66" s="29"/>
      <c r="J66" s="29"/>
      <c r="K66" s="29"/>
      <c r="L66" s="29"/>
      <c r="M66" s="29"/>
      <c r="N66" s="29"/>
      <c r="O66" s="29"/>
      <c r="P66" s="29"/>
      <c r="Q66" s="29"/>
      <c r="R66" s="29"/>
      <c r="S66" s="29"/>
    </row>
    <row r="67" spans="1:19" customFormat="1" ht="12.75" customHeight="1" x14ac:dyDescent="0.2">
      <c r="A67" s="29"/>
      <c r="B67" s="29"/>
      <c r="C67" s="29"/>
      <c r="D67" s="29"/>
      <c r="E67" s="29"/>
      <c r="F67" s="29"/>
      <c r="G67" s="29"/>
      <c r="H67" s="29"/>
      <c r="I67" s="29"/>
      <c r="J67" s="29"/>
      <c r="K67" s="29"/>
      <c r="L67" s="29"/>
      <c r="M67" s="29"/>
      <c r="N67" s="29"/>
      <c r="O67" s="29"/>
      <c r="P67" s="29"/>
      <c r="Q67" s="29"/>
      <c r="R67" s="29"/>
      <c r="S67" s="29"/>
    </row>
    <row r="68" spans="1:19" customFormat="1" ht="12.75" customHeight="1" x14ac:dyDescent="0.2">
      <c r="A68" s="29"/>
      <c r="B68" s="29"/>
      <c r="C68" s="29"/>
      <c r="D68" s="29"/>
      <c r="E68" s="29"/>
      <c r="F68" s="29"/>
      <c r="G68" s="29"/>
      <c r="H68" s="29"/>
      <c r="I68" s="29"/>
      <c r="J68" s="29"/>
      <c r="K68" s="29"/>
      <c r="L68" s="29"/>
      <c r="M68" s="29"/>
      <c r="N68" s="29"/>
      <c r="O68" s="29"/>
      <c r="P68" s="29"/>
      <c r="Q68" s="29"/>
      <c r="R68" s="29"/>
      <c r="S68" s="29"/>
    </row>
    <row r="69" spans="1:19" customFormat="1" ht="12.75" customHeight="1" x14ac:dyDescent="0.2">
      <c r="A69" s="29"/>
      <c r="B69" s="29"/>
      <c r="C69" s="29"/>
      <c r="D69" s="29"/>
      <c r="E69" s="29"/>
      <c r="F69" s="29"/>
      <c r="G69" s="29"/>
      <c r="H69" s="29"/>
      <c r="I69" s="29"/>
      <c r="J69" s="29"/>
      <c r="K69" s="29"/>
      <c r="L69" s="29"/>
      <c r="M69" s="29"/>
      <c r="N69" s="29"/>
      <c r="O69" s="29"/>
      <c r="P69" s="29"/>
      <c r="Q69" s="29"/>
      <c r="R69" s="29"/>
      <c r="S69" s="29"/>
    </row>
    <row r="70" spans="1:19" customFormat="1" ht="12.75" customHeight="1" x14ac:dyDescent="0.2">
      <c r="A70" s="29"/>
      <c r="B70" s="29"/>
      <c r="C70" s="29"/>
      <c r="D70" s="29"/>
      <c r="E70" s="29"/>
      <c r="F70" s="29"/>
      <c r="G70" s="29"/>
      <c r="H70" s="29"/>
      <c r="I70" s="29"/>
      <c r="J70" s="29"/>
      <c r="K70" s="29"/>
      <c r="L70" s="29"/>
      <c r="M70" s="29"/>
      <c r="N70" s="29"/>
      <c r="O70" s="29"/>
      <c r="P70" s="29"/>
      <c r="Q70" s="29"/>
      <c r="R70" s="29"/>
      <c r="S70" s="29"/>
    </row>
    <row r="71" spans="1:19" customFormat="1" ht="12.75" customHeight="1" x14ac:dyDescent="0.2">
      <c r="A71" s="29"/>
      <c r="B71" s="29"/>
      <c r="C71" s="29"/>
      <c r="D71" s="29"/>
      <c r="E71" s="29"/>
      <c r="F71" s="29"/>
      <c r="G71" s="29"/>
      <c r="H71" s="29"/>
      <c r="I71" s="29"/>
      <c r="J71" s="29"/>
      <c r="K71" s="29"/>
      <c r="L71" s="29"/>
      <c r="M71" s="29"/>
      <c r="N71" s="29"/>
      <c r="O71" s="29"/>
      <c r="P71" s="29"/>
      <c r="Q71" s="29"/>
      <c r="R71" s="29"/>
      <c r="S71" s="29"/>
    </row>
    <row r="72" spans="1:19" customFormat="1" ht="12.75" customHeight="1" x14ac:dyDescent="0.2">
      <c r="A72" s="29"/>
      <c r="B72" s="29"/>
      <c r="C72" s="29"/>
      <c r="D72" s="29"/>
      <c r="E72" s="29"/>
      <c r="F72" s="29"/>
      <c r="G72" s="29"/>
      <c r="H72" s="29"/>
      <c r="I72" s="29"/>
      <c r="J72" s="29"/>
      <c r="K72" s="29"/>
      <c r="L72" s="29"/>
      <c r="M72" s="29"/>
      <c r="N72" s="29"/>
      <c r="O72" s="29"/>
      <c r="P72" s="29"/>
      <c r="Q72" s="29"/>
      <c r="R72" s="29"/>
      <c r="S72" s="29"/>
    </row>
    <row r="73" spans="1:19" customFormat="1" ht="12.75" customHeight="1" x14ac:dyDescent="0.2">
      <c r="A73" s="29"/>
      <c r="B73" s="29"/>
      <c r="C73" s="29"/>
      <c r="D73" s="29"/>
      <c r="E73" s="29"/>
      <c r="F73" s="29"/>
      <c r="G73" s="29"/>
      <c r="H73" s="29"/>
      <c r="I73" s="29"/>
      <c r="J73" s="29"/>
      <c r="K73" s="29"/>
      <c r="L73" s="29"/>
      <c r="M73" s="29"/>
      <c r="N73" s="29"/>
      <c r="O73" s="29"/>
      <c r="P73" s="29"/>
      <c r="Q73" s="29"/>
      <c r="R73" s="29"/>
      <c r="S73" s="29"/>
    </row>
    <row r="74" spans="1:19" customFormat="1" ht="12.75" customHeight="1" x14ac:dyDescent="0.2">
      <c r="A74" s="29"/>
      <c r="B74" s="29"/>
      <c r="C74" s="29"/>
      <c r="D74" s="29"/>
      <c r="E74" s="29"/>
      <c r="F74" s="29"/>
      <c r="G74" s="29"/>
      <c r="H74" s="29"/>
      <c r="I74" s="29"/>
      <c r="J74" s="29"/>
      <c r="K74" s="29"/>
      <c r="L74" s="29"/>
      <c r="M74" s="29"/>
      <c r="N74" s="29"/>
      <c r="O74" s="29"/>
      <c r="P74" s="29"/>
      <c r="Q74" s="29"/>
      <c r="R74" s="29"/>
      <c r="S74" s="29"/>
    </row>
    <row r="75" spans="1:19" customFormat="1" ht="12.75" customHeight="1" x14ac:dyDescent="0.2">
      <c r="A75" s="29"/>
      <c r="B75" s="29"/>
      <c r="C75" s="29"/>
      <c r="D75" s="29"/>
      <c r="E75" s="29"/>
      <c r="F75" s="29"/>
      <c r="G75" s="29"/>
      <c r="H75" s="29"/>
      <c r="I75" s="29"/>
      <c r="J75" s="29"/>
      <c r="K75" s="29"/>
      <c r="L75" s="29"/>
      <c r="M75" s="29"/>
      <c r="N75" s="29"/>
      <c r="O75" s="29"/>
      <c r="P75" s="29"/>
      <c r="Q75" s="29"/>
      <c r="R75" s="29"/>
      <c r="S75" s="29"/>
    </row>
    <row r="76" spans="1:19" customFormat="1" ht="12.75" customHeight="1" x14ac:dyDescent="0.2">
      <c r="A76" s="29"/>
      <c r="B76" s="29"/>
      <c r="C76" s="29"/>
      <c r="D76" s="29"/>
      <c r="E76" s="29"/>
      <c r="F76" s="29"/>
      <c r="G76" s="29"/>
      <c r="H76" s="29"/>
      <c r="I76" s="29"/>
      <c r="J76" s="29"/>
      <c r="K76" s="29"/>
      <c r="L76" s="29"/>
      <c r="M76" s="29"/>
      <c r="N76" s="29"/>
      <c r="O76" s="29"/>
      <c r="P76" s="29"/>
      <c r="Q76" s="29"/>
      <c r="R76" s="29"/>
      <c r="S76" s="29"/>
    </row>
    <row r="77" spans="1:19" customFormat="1" ht="12.75" customHeight="1" x14ac:dyDescent="0.2">
      <c r="A77" s="29"/>
      <c r="B77" s="29"/>
      <c r="C77" s="29"/>
      <c r="D77" s="29"/>
      <c r="E77" s="29"/>
      <c r="F77" s="29"/>
      <c r="G77" s="29"/>
      <c r="H77" s="29"/>
      <c r="I77" s="29"/>
      <c r="J77" s="29"/>
      <c r="K77" s="29"/>
      <c r="L77" s="29"/>
      <c r="M77" s="29"/>
      <c r="N77" s="29"/>
      <c r="O77" s="29"/>
      <c r="P77" s="29"/>
      <c r="Q77" s="29"/>
      <c r="R77" s="29"/>
      <c r="S77" s="29"/>
    </row>
    <row r="78" spans="1:19" customFormat="1" ht="12.75" customHeight="1" x14ac:dyDescent="0.2">
      <c r="A78" s="29"/>
      <c r="B78" s="29"/>
      <c r="C78" s="29"/>
      <c r="D78" s="29"/>
      <c r="E78" s="29"/>
      <c r="F78" s="29"/>
      <c r="G78" s="29"/>
      <c r="H78" s="29"/>
      <c r="I78" s="29"/>
      <c r="J78" s="29"/>
      <c r="K78" s="29"/>
      <c r="L78" s="29"/>
      <c r="M78" s="29"/>
      <c r="N78" s="29"/>
      <c r="O78" s="29"/>
      <c r="P78" s="29"/>
      <c r="Q78" s="29"/>
      <c r="R78" s="29"/>
      <c r="S78" s="29"/>
    </row>
    <row r="79" spans="1:19" customFormat="1" ht="12.75" customHeight="1" x14ac:dyDescent="0.2">
      <c r="A79" s="29"/>
      <c r="B79" s="29"/>
      <c r="C79" s="29"/>
      <c r="D79" s="29"/>
      <c r="E79" s="29"/>
      <c r="F79" s="29"/>
      <c r="G79" s="29"/>
      <c r="H79" s="29"/>
      <c r="I79" s="29"/>
      <c r="J79" s="29"/>
      <c r="K79" s="29"/>
      <c r="L79" s="29"/>
      <c r="M79" s="29"/>
      <c r="N79" s="29"/>
      <c r="O79" s="29"/>
      <c r="P79" s="29"/>
      <c r="Q79" s="29"/>
      <c r="R79" s="29"/>
      <c r="S79" s="29"/>
    </row>
    <row r="80" spans="1:19" customFormat="1" ht="12.75" customHeight="1" x14ac:dyDescent="0.2">
      <c r="A80" s="29"/>
      <c r="B80" s="29"/>
      <c r="C80" s="29"/>
      <c r="D80" s="29"/>
      <c r="E80" s="29"/>
      <c r="F80" s="29"/>
      <c r="G80" s="29"/>
      <c r="H80" s="29"/>
      <c r="I80" s="29"/>
      <c r="J80" s="29"/>
      <c r="K80" s="29"/>
      <c r="L80" s="29"/>
      <c r="M80" s="29"/>
      <c r="N80" s="29"/>
      <c r="O80" s="29"/>
      <c r="P80" s="29"/>
      <c r="Q80" s="29"/>
      <c r="R80" s="29"/>
      <c r="S80" s="29"/>
    </row>
    <row r="81" spans="1:19" customFormat="1" ht="12.75" customHeight="1" x14ac:dyDescent="0.2">
      <c r="A81" s="29"/>
      <c r="B81" s="29"/>
      <c r="C81" s="29"/>
      <c r="D81" s="29"/>
      <c r="E81" s="29"/>
      <c r="F81" s="29"/>
      <c r="G81" s="29"/>
      <c r="H81" s="29"/>
      <c r="I81" s="29"/>
      <c r="J81" s="29"/>
      <c r="K81" s="29"/>
      <c r="L81" s="29"/>
      <c r="M81" s="29"/>
      <c r="N81" s="29"/>
      <c r="O81" s="29"/>
      <c r="P81" s="29"/>
      <c r="Q81" s="29"/>
      <c r="R81" s="29"/>
      <c r="S81" s="29"/>
    </row>
    <row r="82" spans="1:19" customFormat="1" ht="12.75" customHeight="1" x14ac:dyDescent="0.2">
      <c r="A82" s="29"/>
      <c r="B82" s="29"/>
      <c r="C82" s="29"/>
      <c r="D82" s="29"/>
      <c r="E82" s="29"/>
      <c r="F82" s="29"/>
      <c r="G82" s="29"/>
      <c r="H82" s="29"/>
      <c r="I82" s="29"/>
      <c r="J82" s="29"/>
      <c r="K82" s="29"/>
      <c r="L82" s="29"/>
      <c r="M82" s="29"/>
      <c r="N82" s="29"/>
      <c r="O82" s="29"/>
      <c r="P82" s="29"/>
      <c r="Q82" s="29"/>
      <c r="R82" s="29"/>
      <c r="S82" s="29"/>
    </row>
    <row r="83" spans="1:19" customFormat="1" ht="12.75" customHeight="1" x14ac:dyDescent="0.2">
      <c r="A83" s="29"/>
      <c r="B83" s="29"/>
      <c r="C83" s="29"/>
      <c r="D83" s="29"/>
      <c r="E83" s="29"/>
      <c r="F83" s="29"/>
      <c r="G83" s="29"/>
      <c r="H83" s="29"/>
      <c r="I83" s="29"/>
      <c r="J83" s="29"/>
      <c r="K83" s="29"/>
      <c r="L83" s="29"/>
      <c r="M83" s="29"/>
      <c r="N83" s="29"/>
      <c r="O83" s="29"/>
      <c r="P83" s="29"/>
      <c r="Q83" s="29"/>
      <c r="R83" s="29"/>
      <c r="S83" s="29"/>
    </row>
    <row r="84" spans="1:19" customFormat="1" ht="12.75" customHeight="1" x14ac:dyDescent="0.2">
      <c r="A84" s="29"/>
      <c r="B84" s="29"/>
      <c r="C84" s="29"/>
      <c r="D84" s="29"/>
      <c r="E84" s="29"/>
      <c r="F84" s="29"/>
      <c r="G84" s="29"/>
      <c r="H84" s="29"/>
      <c r="I84" s="29"/>
      <c r="J84" s="29"/>
      <c r="K84" s="29"/>
      <c r="L84" s="29"/>
      <c r="M84" s="29"/>
      <c r="N84" s="29"/>
      <c r="O84" s="29"/>
      <c r="P84" s="29"/>
      <c r="Q84" s="29"/>
      <c r="R84" s="29"/>
      <c r="S84" s="29"/>
    </row>
    <row r="85" spans="1:19" customFormat="1" ht="12.75" customHeight="1" x14ac:dyDescent="0.2">
      <c r="A85" s="29"/>
      <c r="B85" s="29"/>
      <c r="C85" s="29"/>
      <c r="D85" s="29"/>
      <c r="E85" s="29"/>
      <c r="F85" s="29"/>
      <c r="G85" s="29"/>
      <c r="H85" s="29"/>
      <c r="I85" s="29"/>
      <c r="J85" s="29"/>
      <c r="K85" s="29"/>
      <c r="L85" s="29"/>
      <c r="M85" s="29"/>
      <c r="N85" s="29"/>
      <c r="O85" s="29"/>
      <c r="P85" s="29"/>
      <c r="Q85" s="29"/>
      <c r="R85" s="29"/>
      <c r="S85" s="29"/>
    </row>
    <row r="86" spans="1:19" customFormat="1" ht="12.75" customHeight="1" x14ac:dyDescent="0.2">
      <c r="A86" s="29"/>
      <c r="B86" s="29"/>
      <c r="C86" s="29"/>
      <c r="D86" s="29"/>
      <c r="E86" s="29"/>
      <c r="F86" s="29"/>
      <c r="G86" s="29"/>
      <c r="H86" s="29"/>
      <c r="I86" s="29"/>
      <c r="J86" s="29"/>
      <c r="K86" s="29"/>
      <c r="L86" s="29"/>
      <c r="M86" s="29"/>
      <c r="N86" s="29"/>
      <c r="O86" s="29"/>
      <c r="P86" s="29"/>
      <c r="Q86" s="29"/>
      <c r="R86" s="29"/>
      <c r="S86" s="29"/>
    </row>
    <row r="87" spans="1:19" customFormat="1" ht="12.75" customHeight="1" x14ac:dyDescent="0.2">
      <c r="A87" s="29"/>
      <c r="B87" s="29"/>
      <c r="C87" s="29"/>
      <c r="D87" s="29"/>
      <c r="E87" s="29"/>
      <c r="F87" s="29"/>
      <c r="G87" s="29"/>
      <c r="H87" s="29"/>
      <c r="I87" s="29"/>
      <c r="J87" s="29"/>
      <c r="K87" s="29"/>
      <c r="L87" s="29"/>
      <c r="M87" s="29"/>
      <c r="N87" s="29"/>
      <c r="O87" s="29"/>
      <c r="P87" s="29"/>
      <c r="Q87" s="29"/>
      <c r="R87" s="29"/>
      <c r="S87" s="29"/>
    </row>
    <row r="88" spans="1:19" customFormat="1" ht="12.75" customHeight="1" x14ac:dyDescent="0.2">
      <c r="A88" s="29"/>
      <c r="B88" s="29"/>
      <c r="C88" s="29"/>
      <c r="D88" s="29"/>
      <c r="E88" s="29"/>
      <c r="F88" s="29"/>
      <c r="G88" s="29"/>
      <c r="H88" s="29"/>
      <c r="I88" s="29"/>
      <c r="J88" s="29"/>
      <c r="K88" s="29"/>
      <c r="L88" s="29"/>
      <c r="M88" s="29"/>
      <c r="N88" s="29"/>
      <c r="O88" s="29"/>
      <c r="P88" s="29"/>
      <c r="Q88" s="29"/>
      <c r="R88" s="29"/>
      <c r="S88" s="29"/>
    </row>
    <row r="89" spans="1:19" customFormat="1" ht="12.75" customHeight="1" x14ac:dyDescent="0.2">
      <c r="A89" s="29"/>
      <c r="B89" s="29"/>
      <c r="C89" s="29"/>
      <c r="D89" s="29"/>
      <c r="E89" s="29"/>
      <c r="F89" s="29"/>
      <c r="G89" s="29"/>
      <c r="H89" s="29"/>
      <c r="I89" s="29"/>
      <c r="J89" s="29"/>
      <c r="K89" s="29"/>
      <c r="L89" s="29"/>
      <c r="M89" s="29"/>
      <c r="N89" s="29"/>
      <c r="O89" s="29"/>
      <c r="P89" s="29"/>
      <c r="Q89" s="29"/>
      <c r="R89" s="29"/>
      <c r="S89" s="29"/>
    </row>
    <row r="90" spans="1:19" customFormat="1" ht="12.75" customHeight="1" x14ac:dyDescent="0.2">
      <c r="A90" s="29"/>
      <c r="B90" s="29"/>
      <c r="C90" s="29"/>
      <c r="D90" s="29"/>
      <c r="E90" s="29"/>
      <c r="F90" s="29"/>
      <c r="G90" s="29"/>
      <c r="H90" s="29"/>
      <c r="I90" s="29"/>
      <c r="J90" s="29"/>
      <c r="K90" s="29"/>
      <c r="L90" s="29"/>
      <c r="M90" s="29"/>
      <c r="N90" s="29"/>
      <c r="O90" s="29"/>
      <c r="P90" s="29"/>
      <c r="Q90" s="29"/>
      <c r="R90" s="29"/>
      <c r="S90" s="29"/>
    </row>
    <row r="91" spans="1:19" customFormat="1" ht="12.75" customHeight="1" x14ac:dyDescent="0.2">
      <c r="A91" s="29"/>
      <c r="B91" s="29"/>
      <c r="C91" s="29"/>
      <c r="D91" s="29"/>
      <c r="E91" s="29"/>
      <c r="F91" s="29"/>
      <c r="G91" s="29"/>
      <c r="H91" s="29"/>
      <c r="I91" s="29"/>
      <c r="J91" s="29"/>
      <c r="K91" s="29"/>
      <c r="L91" s="29"/>
      <c r="M91" s="29"/>
      <c r="N91" s="29"/>
      <c r="O91" s="29"/>
      <c r="P91" s="29"/>
      <c r="Q91" s="29"/>
      <c r="R91" s="29"/>
      <c r="S91" s="29"/>
    </row>
    <row r="92" spans="1:19" customFormat="1" ht="12.75" customHeight="1" x14ac:dyDescent="0.2">
      <c r="A92" s="29"/>
      <c r="B92" s="29"/>
      <c r="C92" s="29"/>
      <c r="D92" s="29"/>
      <c r="E92" s="29"/>
      <c r="F92" s="29"/>
      <c r="G92" s="29"/>
      <c r="H92" s="29"/>
      <c r="I92" s="29"/>
      <c r="J92" s="29"/>
      <c r="K92" s="29"/>
      <c r="L92" s="29"/>
      <c r="M92" s="29"/>
      <c r="N92" s="29"/>
      <c r="O92" s="29"/>
      <c r="P92" s="29"/>
      <c r="Q92" s="29"/>
      <c r="R92" s="29"/>
      <c r="S92" s="29"/>
    </row>
    <row r="93" spans="1:19" customFormat="1" ht="12.75" customHeight="1" x14ac:dyDescent="0.2">
      <c r="A93" s="29"/>
      <c r="B93" s="29"/>
      <c r="C93" s="29"/>
      <c r="D93" s="29"/>
      <c r="E93" s="29"/>
      <c r="F93" s="29"/>
      <c r="G93" s="29"/>
      <c r="H93" s="29"/>
      <c r="I93" s="29"/>
      <c r="J93" s="29"/>
      <c r="K93" s="29"/>
      <c r="L93" s="29"/>
      <c r="M93" s="29"/>
      <c r="N93" s="29"/>
      <c r="O93" s="29"/>
      <c r="P93" s="29"/>
      <c r="Q93" s="29"/>
      <c r="R93" s="29"/>
      <c r="S93" s="29"/>
    </row>
    <row r="94" spans="1:19" customFormat="1" ht="12.75" customHeight="1" x14ac:dyDescent="0.2">
      <c r="A94" s="29"/>
      <c r="B94" s="29"/>
      <c r="C94" s="29"/>
      <c r="D94" s="29"/>
      <c r="E94" s="29"/>
      <c r="F94" s="29"/>
      <c r="G94" s="29"/>
      <c r="H94" s="29"/>
      <c r="I94" s="29"/>
      <c r="J94" s="29"/>
      <c r="K94" s="29"/>
      <c r="L94" s="29"/>
      <c r="M94" s="29"/>
      <c r="N94" s="29"/>
      <c r="O94" s="29"/>
      <c r="P94" s="29"/>
      <c r="Q94" s="29"/>
      <c r="R94" s="29"/>
      <c r="S94" s="29"/>
    </row>
    <row r="95" spans="1:19" customFormat="1" ht="12.75" customHeight="1" x14ac:dyDescent="0.2">
      <c r="A95" s="29"/>
      <c r="B95" s="29"/>
      <c r="C95" s="29"/>
      <c r="D95" s="29"/>
      <c r="E95" s="29"/>
      <c r="F95" s="29"/>
      <c r="G95" s="29"/>
      <c r="H95" s="29"/>
      <c r="I95" s="29"/>
      <c r="J95" s="29"/>
      <c r="K95" s="29"/>
      <c r="L95" s="29"/>
      <c r="M95" s="29"/>
      <c r="N95" s="29"/>
      <c r="O95" s="29"/>
      <c r="P95" s="29"/>
      <c r="Q95" s="29"/>
      <c r="R95" s="29"/>
      <c r="S95" s="29"/>
    </row>
    <row r="96" spans="1:19" customFormat="1" ht="12.75" customHeight="1" x14ac:dyDescent="0.2">
      <c r="A96" s="29"/>
      <c r="B96" s="29"/>
      <c r="C96" s="29"/>
      <c r="D96" s="29"/>
      <c r="E96" s="29"/>
      <c r="F96" s="29"/>
      <c r="G96" s="29"/>
      <c r="H96" s="29"/>
      <c r="I96" s="29"/>
      <c r="J96" s="29"/>
      <c r="K96" s="29"/>
      <c r="L96" s="29"/>
      <c r="M96" s="29"/>
      <c r="N96" s="29"/>
      <c r="O96" s="29"/>
      <c r="P96" s="29"/>
      <c r="Q96" s="29"/>
      <c r="R96" s="29"/>
      <c r="S96" s="29"/>
    </row>
    <row r="97" spans="1:19" customFormat="1" ht="12.75" customHeight="1" x14ac:dyDescent="0.2">
      <c r="A97" s="29"/>
      <c r="B97" s="29"/>
      <c r="C97" s="29"/>
      <c r="D97" s="29"/>
      <c r="E97" s="29"/>
      <c r="F97" s="29"/>
      <c r="G97" s="29"/>
      <c r="H97" s="29"/>
      <c r="I97" s="29"/>
      <c r="J97" s="29"/>
      <c r="K97" s="29"/>
      <c r="L97" s="29"/>
      <c r="M97" s="29"/>
      <c r="N97" s="29"/>
      <c r="O97" s="29"/>
      <c r="P97" s="29"/>
      <c r="Q97" s="29"/>
      <c r="R97" s="29"/>
      <c r="S97" s="29"/>
    </row>
    <row r="98" spans="1:19" customFormat="1" ht="12.75" customHeight="1" x14ac:dyDescent="0.2">
      <c r="A98" s="29"/>
      <c r="B98" s="29"/>
      <c r="C98" s="29"/>
      <c r="D98" s="29"/>
      <c r="E98" s="29"/>
      <c r="F98" s="29"/>
      <c r="G98" s="29"/>
      <c r="H98" s="29"/>
      <c r="I98" s="29"/>
      <c r="J98" s="29"/>
      <c r="K98" s="29"/>
      <c r="L98" s="29"/>
      <c r="M98" s="29"/>
      <c r="N98" s="29"/>
      <c r="O98" s="29"/>
      <c r="P98" s="29"/>
      <c r="Q98" s="29"/>
      <c r="R98" s="29"/>
      <c r="S98" s="29"/>
    </row>
    <row r="99" spans="1:19" customFormat="1" ht="12.75" customHeight="1" x14ac:dyDescent="0.2">
      <c r="A99" s="29"/>
      <c r="B99" s="29"/>
      <c r="C99" s="29"/>
      <c r="D99" s="29"/>
      <c r="E99" s="29"/>
      <c r="F99" s="29"/>
      <c r="G99" s="29"/>
      <c r="H99" s="29"/>
      <c r="I99" s="29"/>
      <c r="J99" s="29"/>
      <c r="K99" s="29"/>
      <c r="L99" s="29"/>
      <c r="M99" s="29"/>
      <c r="N99" s="29"/>
      <c r="O99" s="29"/>
      <c r="P99" s="29"/>
      <c r="Q99" s="29"/>
      <c r="R99" s="29"/>
      <c r="S99" s="29"/>
    </row>
    <row r="100" spans="1:19" customFormat="1" ht="12.75" customHeight="1" x14ac:dyDescent="0.2">
      <c r="A100" s="29"/>
      <c r="B100" s="29"/>
      <c r="C100" s="29"/>
      <c r="D100" s="29"/>
      <c r="E100" s="29"/>
      <c r="F100" s="29"/>
      <c r="G100" s="29"/>
      <c r="H100" s="29"/>
      <c r="I100" s="29"/>
      <c r="J100" s="29"/>
      <c r="K100" s="29"/>
      <c r="L100" s="29"/>
      <c r="M100" s="29"/>
      <c r="N100" s="29"/>
      <c r="O100" s="29"/>
      <c r="P100" s="29"/>
      <c r="Q100" s="29"/>
      <c r="R100" s="29"/>
      <c r="S100" s="29"/>
    </row>
    <row r="101" spans="1:19" customFormat="1" ht="12.75" customHeight="1" x14ac:dyDescent="0.2">
      <c r="A101" s="29"/>
      <c r="B101" s="29"/>
      <c r="C101" s="29"/>
      <c r="D101" s="29"/>
      <c r="E101" s="29"/>
      <c r="F101" s="29"/>
      <c r="G101" s="29"/>
      <c r="H101" s="29"/>
      <c r="I101" s="29"/>
      <c r="J101" s="29"/>
      <c r="K101" s="29"/>
      <c r="L101" s="29"/>
      <c r="M101" s="29"/>
      <c r="N101" s="29"/>
      <c r="O101" s="29"/>
      <c r="P101" s="29"/>
      <c r="Q101" s="29"/>
      <c r="R101" s="29"/>
      <c r="S101" s="29"/>
    </row>
    <row r="102" spans="1:19" customFormat="1" ht="12.75" customHeight="1" x14ac:dyDescent="0.2">
      <c r="A102" s="29"/>
      <c r="B102" s="29"/>
      <c r="C102" s="29"/>
      <c r="D102" s="29"/>
      <c r="E102" s="29"/>
      <c r="F102" s="29"/>
      <c r="G102" s="29"/>
      <c r="H102" s="29"/>
      <c r="I102" s="29"/>
      <c r="J102" s="29"/>
      <c r="K102" s="29"/>
      <c r="L102" s="29"/>
      <c r="M102" s="29"/>
      <c r="N102" s="29"/>
      <c r="O102" s="29"/>
      <c r="P102" s="29"/>
      <c r="Q102" s="29"/>
      <c r="R102" s="29"/>
      <c r="S102" s="29"/>
    </row>
    <row r="103" spans="1:19" customFormat="1" ht="12.75" customHeight="1" x14ac:dyDescent="0.2">
      <c r="A103" s="29"/>
      <c r="B103" s="29"/>
      <c r="C103" s="29"/>
      <c r="D103" s="29"/>
      <c r="E103" s="29"/>
      <c r="F103" s="29"/>
      <c r="G103" s="29"/>
      <c r="H103" s="29"/>
      <c r="I103" s="29"/>
      <c r="J103" s="29"/>
      <c r="K103" s="29"/>
      <c r="L103" s="29"/>
      <c r="M103" s="29"/>
      <c r="N103" s="29"/>
      <c r="O103" s="29"/>
      <c r="P103" s="29"/>
      <c r="Q103" s="29"/>
      <c r="R103" s="29"/>
      <c r="S103" s="29"/>
    </row>
    <row r="104" spans="1:19" customFormat="1" ht="12.75" customHeight="1" x14ac:dyDescent="0.2">
      <c r="A104" s="29"/>
      <c r="B104" s="29"/>
      <c r="C104" s="29"/>
      <c r="D104" s="29"/>
      <c r="E104" s="29"/>
      <c r="F104" s="29"/>
      <c r="G104" s="29"/>
      <c r="H104" s="29"/>
      <c r="I104" s="29"/>
      <c r="J104" s="29"/>
      <c r="K104" s="29"/>
      <c r="L104" s="29"/>
      <c r="M104" s="29"/>
      <c r="N104" s="29"/>
      <c r="O104" s="29"/>
      <c r="P104" s="29"/>
      <c r="Q104" s="29"/>
      <c r="R104" s="29"/>
      <c r="S104" s="29"/>
    </row>
    <row r="105" spans="1:19" customFormat="1" ht="12.75" customHeight="1" x14ac:dyDescent="0.2">
      <c r="A105" s="29"/>
      <c r="B105" s="29"/>
      <c r="C105" s="29"/>
      <c r="D105" s="29"/>
      <c r="E105" s="29"/>
      <c r="F105" s="29"/>
      <c r="G105" s="29"/>
      <c r="H105" s="29"/>
      <c r="I105" s="29"/>
      <c r="J105" s="29"/>
      <c r="K105" s="29"/>
      <c r="L105" s="29"/>
      <c r="M105" s="29"/>
      <c r="N105" s="29"/>
      <c r="O105" s="29"/>
      <c r="P105" s="29"/>
      <c r="Q105" s="29"/>
      <c r="R105" s="29"/>
      <c r="S105" s="29"/>
    </row>
    <row r="106" spans="1:19" customFormat="1" ht="12.75" customHeight="1" x14ac:dyDescent="0.2">
      <c r="A106" s="29"/>
      <c r="B106" s="29"/>
      <c r="C106" s="29"/>
      <c r="D106" s="29"/>
      <c r="E106" s="29"/>
      <c r="F106" s="29"/>
      <c r="G106" s="29"/>
      <c r="H106" s="29"/>
      <c r="I106" s="29"/>
      <c r="J106" s="29"/>
      <c r="K106" s="29"/>
      <c r="L106" s="29"/>
      <c r="M106" s="29"/>
      <c r="N106" s="29"/>
      <c r="O106" s="29"/>
      <c r="P106" s="29"/>
      <c r="Q106" s="29"/>
      <c r="R106" s="29"/>
      <c r="S106" s="29"/>
    </row>
    <row r="107" spans="1:19" customFormat="1" ht="12.75" customHeight="1" x14ac:dyDescent="0.2">
      <c r="A107" s="29"/>
      <c r="B107" s="29"/>
      <c r="C107" s="29"/>
      <c r="D107" s="29"/>
      <c r="E107" s="29"/>
      <c r="F107" s="29"/>
      <c r="G107" s="29"/>
      <c r="H107" s="29"/>
      <c r="I107" s="29"/>
      <c r="J107" s="29"/>
      <c r="K107" s="29"/>
      <c r="L107" s="29"/>
      <c r="M107" s="29"/>
      <c r="N107" s="29"/>
      <c r="O107" s="29"/>
      <c r="P107" s="29"/>
      <c r="Q107" s="29"/>
      <c r="R107" s="29"/>
      <c r="S107" s="29"/>
    </row>
    <row r="108" spans="1:19" customFormat="1" ht="12.75" customHeight="1" x14ac:dyDescent="0.2">
      <c r="A108" s="29"/>
      <c r="B108" s="29"/>
      <c r="C108" s="29"/>
      <c r="D108" s="29"/>
      <c r="E108" s="29"/>
      <c r="F108" s="29"/>
      <c r="G108" s="29"/>
      <c r="H108" s="29"/>
      <c r="I108" s="29"/>
      <c r="J108" s="29"/>
      <c r="K108" s="29"/>
      <c r="L108" s="29"/>
      <c r="M108" s="29"/>
      <c r="N108" s="29"/>
      <c r="O108" s="29"/>
      <c r="P108" s="29"/>
      <c r="Q108" s="29"/>
      <c r="R108" s="29"/>
      <c r="S108" s="29"/>
    </row>
    <row r="109" spans="1:19" customFormat="1" ht="12.75" customHeight="1" x14ac:dyDescent="0.2">
      <c r="A109" s="29"/>
      <c r="B109" s="29"/>
      <c r="C109" s="29"/>
      <c r="D109" s="29"/>
      <c r="E109" s="29"/>
      <c r="F109" s="29"/>
      <c r="G109" s="29"/>
      <c r="H109" s="29"/>
      <c r="I109" s="29"/>
      <c r="J109" s="29"/>
      <c r="K109" s="29"/>
      <c r="L109" s="29"/>
      <c r="M109" s="29"/>
      <c r="N109" s="29"/>
      <c r="O109" s="29"/>
      <c r="P109" s="29"/>
      <c r="Q109" s="29"/>
      <c r="R109" s="29"/>
      <c r="S109" s="29"/>
    </row>
    <row r="110" spans="1:19" customFormat="1" ht="12.75" customHeight="1" x14ac:dyDescent="0.2">
      <c r="A110" s="29"/>
      <c r="B110" s="29"/>
      <c r="C110" s="29"/>
      <c r="D110" s="29"/>
      <c r="E110" s="29"/>
      <c r="F110" s="29"/>
      <c r="G110" s="29"/>
      <c r="H110" s="29"/>
      <c r="I110" s="29"/>
      <c r="J110" s="29"/>
      <c r="K110" s="29"/>
      <c r="L110" s="29"/>
      <c r="M110" s="29"/>
      <c r="N110" s="29"/>
      <c r="O110" s="29"/>
      <c r="P110" s="29"/>
      <c r="Q110" s="29"/>
      <c r="R110" s="29"/>
      <c r="S110" s="29"/>
    </row>
    <row r="111" spans="1:19" customFormat="1" ht="12.75" customHeight="1" x14ac:dyDescent="0.2">
      <c r="A111" s="29"/>
      <c r="B111" s="29"/>
      <c r="C111" s="29"/>
      <c r="D111" s="29"/>
      <c r="E111" s="29"/>
      <c r="F111" s="29"/>
      <c r="G111" s="29"/>
      <c r="H111" s="29"/>
      <c r="I111" s="29"/>
      <c r="J111" s="29"/>
      <c r="K111" s="29"/>
      <c r="L111" s="29"/>
      <c r="M111" s="29"/>
      <c r="N111" s="29"/>
      <c r="O111" s="29"/>
      <c r="P111" s="29"/>
      <c r="Q111" s="29"/>
      <c r="R111" s="29"/>
      <c r="S111" s="29"/>
    </row>
    <row r="112" spans="1:19" customFormat="1" ht="12.75" customHeight="1" x14ac:dyDescent="0.2">
      <c r="A112" s="29"/>
      <c r="B112" s="29"/>
      <c r="C112" s="29"/>
      <c r="D112" s="29"/>
      <c r="E112" s="29"/>
      <c r="F112" s="29"/>
      <c r="G112" s="29"/>
      <c r="H112" s="29"/>
      <c r="I112" s="29"/>
      <c r="J112" s="29"/>
      <c r="K112" s="29"/>
      <c r="L112" s="29"/>
      <c r="M112" s="29"/>
      <c r="N112" s="29"/>
      <c r="O112" s="29"/>
      <c r="P112" s="29"/>
      <c r="Q112" s="29"/>
      <c r="R112" s="29"/>
      <c r="S112" s="29"/>
    </row>
    <row r="113" spans="1:19" customFormat="1" ht="12.75" customHeight="1" x14ac:dyDescent="0.2">
      <c r="A113" s="29"/>
      <c r="B113" s="29"/>
      <c r="C113" s="29"/>
      <c r="D113" s="29"/>
      <c r="E113" s="29"/>
      <c r="F113" s="29"/>
      <c r="G113" s="29"/>
      <c r="H113" s="29"/>
      <c r="I113" s="29"/>
      <c r="J113" s="29"/>
      <c r="K113" s="29"/>
      <c r="L113" s="29"/>
      <c r="M113" s="29"/>
      <c r="N113" s="29"/>
      <c r="O113" s="29"/>
      <c r="P113" s="29"/>
      <c r="Q113" s="29"/>
      <c r="R113" s="29"/>
      <c r="S113" s="29"/>
    </row>
    <row r="114" spans="1:19" customFormat="1" ht="12.75" customHeight="1" x14ac:dyDescent="0.2">
      <c r="A114" s="29"/>
      <c r="B114" s="29"/>
      <c r="C114" s="29"/>
      <c r="D114" s="29"/>
      <c r="E114" s="29"/>
      <c r="F114" s="29"/>
      <c r="G114" s="29"/>
      <c r="H114" s="29"/>
      <c r="I114" s="29"/>
      <c r="J114" s="29"/>
      <c r="K114" s="29"/>
      <c r="L114" s="29"/>
      <c r="M114" s="29"/>
      <c r="N114" s="29"/>
      <c r="O114" s="29"/>
      <c r="P114" s="29"/>
      <c r="Q114" s="29"/>
      <c r="R114" s="29"/>
      <c r="S114" s="29"/>
    </row>
    <row r="115" spans="1:19" customFormat="1" ht="12.75" customHeight="1" x14ac:dyDescent="0.2">
      <c r="A115" s="29"/>
      <c r="B115" s="29"/>
      <c r="C115" s="29"/>
      <c r="D115" s="29"/>
      <c r="E115" s="29"/>
      <c r="F115" s="29"/>
      <c r="G115" s="29"/>
      <c r="H115" s="29"/>
      <c r="I115" s="29"/>
      <c r="J115" s="29"/>
      <c r="K115" s="29"/>
      <c r="L115" s="29"/>
      <c r="M115" s="29"/>
      <c r="N115" s="29"/>
      <c r="O115" s="29"/>
      <c r="P115" s="29"/>
      <c r="Q115" s="29"/>
      <c r="R115" s="29"/>
      <c r="S115" s="29"/>
    </row>
    <row r="116" spans="1:19" customFormat="1" ht="12.75" customHeight="1" x14ac:dyDescent="0.2">
      <c r="A116" s="29"/>
      <c r="B116" s="29"/>
      <c r="C116" s="29"/>
      <c r="D116" s="29"/>
      <c r="E116" s="29"/>
      <c r="F116" s="29"/>
      <c r="G116" s="29"/>
      <c r="H116" s="29"/>
      <c r="I116" s="29"/>
      <c r="J116" s="29"/>
      <c r="K116" s="29"/>
      <c r="L116" s="29"/>
      <c r="M116" s="29"/>
      <c r="N116" s="29"/>
      <c r="O116" s="29"/>
      <c r="P116" s="29"/>
      <c r="Q116" s="29"/>
      <c r="R116" s="29"/>
      <c r="S116" s="29"/>
    </row>
    <row r="117" spans="1:19" customFormat="1" ht="12.75" customHeight="1" x14ac:dyDescent="0.2">
      <c r="A117" s="29"/>
      <c r="B117" s="29"/>
      <c r="C117" s="29"/>
      <c r="D117" s="29"/>
      <c r="E117" s="29"/>
      <c r="F117" s="29"/>
      <c r="G117" s="29"/>
      <c r="H117" s="29"/>
      <c r="I117" s="29"/>
      <c r="J117" s="29"/>
      <c r="K117" s="29"/>
      <c r="L117" s="29"/>
      <c r="M117" s="29"/>
      <c r="N117" s="29"/>
      <c r="O117" s="29"/>
      <c r="P117" s="29"/>
      <c r="Q117" s="29"/>
      <c r="R117" s="29"/>
      <c r="S117" s="29"/>
    </row>
    <row r="118" spans="1:19" customFormat="1" ht="12.75" customHeight="1" x14ac:dyDescent="0.2">
      <c r="A118" s="29"/>
      <c r="B118" s="29"/>
      <c r="C118" s="29"/>
      <c r="D118" s="29"/>
      <c r="E118" s="29"/>
      <c r="F118" s="29"/>
      <c r="G118" s="29"/>
      <c r="H118" s="29"/>
      <c r="I118" s="29"/>
      <c r="J118" s="29"/>
      <c r="K118" s="29"/>
      <c r="L118" s="29"/>
      <c r="M118" s="29"/>
      <c r="N118" s="29"/>
      <c r="O118" s="29"/>
      <c r="P118" s="29"/>
      <c r="Q118" s="29"/>
      <c r="R118" s="29"/>
      <c r="S118" s="29"/>
    </row>
    <row r="119" spans="1:19" customFormat="1" ht="12.75" customHeight="1" x14ac:dyDescent="0.2">
      <c r="A119" s="29"/>
      <c r="B119" s="29"/>
      <c r="C119" s="29"/>
      <c r="D119" s="29"/>
      <c r="E119" s="29"/>
      <c r="F119" s="29"/>
      <c r="G119" s="29"/>
      <c r="H119" s="29"/>
      <c r="I119" s="29"/>
      <c r="J119" s="29"/>
      <c r="K119" s="29"/>
      <c r="L119" s="29"/>
      <c r="M119" s="29"/>
      <c r="N119" s="29"/>
      <c r="O119" s="29"/>
      <c r="P119" s="29"/>
      <c r="Q119" s="29"/>
      <c r="R119" s="29"/>
      <c r="S119" s="29"/>
    </row>
    <row r="120" spans="1:19" customFormat="1" ht="12.75" customHeight="1" x14ac:dyDescent="0.2">
      <c r="A120" s="29"/>
      <c r="B120" s="29"/>
      <c r="C120" s="29"/>
      <c r="D120" s="29"/>
      <c r="E120" s="29"/>
      <c r="F120" s="29"/>
      <c r="G120" s="29"/>
      <c r="H120" s="29"/>
      <c r="I120" s="29"/>
      <c r="J120" s="29"/>
      <c r="K120" s="29"/>
      <c r="L120" s="29"/>
      <c r="M120" s="29"/>
      <c r="N120" s="29"/>
      <c r="O120" s="29"/>
      <c r="P120" s="29"/>
      <c r="Q120" s="29"/>
      <c r="R120" s="29"/>
      <c r="S120" s="29"/>
    </row>
    <row r="121" spans="1:19" customFormat="1" ht="12.75" customHeight="1" x14ac:dyDescent="0.2">
      <c r="A121" s="29"/>
      <c r="B121" s="29"/>
      <c r="C121" s="29"/>
      <c r="D121" s="29"/>
      <c r="E121" s="29"/>
      <c r="F121" s="29"/>
      <c r="G121" s="29"/>
      <c r="H121" s="29"/>
      <c r="I121" s="29"/>
      <c r="J121" s="29"/>
      <c r="K121" s="29"/>
      <c r="L121" s="29"/>
      <c r="M121" s="29"/>
      <c r="N121" s="29"/>
      <c r="O121" s="29"/>
      <c r="P121" s="29"/>
      <c r="Q121" s="29"/>
      <c r="R121" s="29"/>
      <c r="S121" s="29"/>
    </row>
    <row r="122" spans="1:19" customFormat="1" ht="12.75" customHeight="1" x14ac:dyDescent="0.2">
      <c r="A122" s="29"/>
      <c r="B122" s="29"/>
      <c r="C122" s="29"/>
      <c r="D122" s="29"/>
      <c r="E122" s="29"/>
      <c r="F122" s="29"/>
      <c r="G122" s="29"/>
      <c r="H122" s="29"/>
      <c r="I122" s="29"/>
      <c r="J122" s="29"/>
      <c r="K122" s="29"/>
      <c r="L122" s="29"/>
      <c r="M122" s="29"/>
      <c r="N122" s="29"/>
      <c r="O122" s="29"/>
      <c r="P122" s="29"/>
      <c r="Q122" s="29"/>
      <c r="R122" s="29"/>
      <c r="S122" s="29"/>
    </row>
    <row r="123" spans="1:19" customFormat="1" ht="12.75" customHeight="1" x14ac:dyDescent="0.2">
      <c r="A123" s="29"/>
      <c r="B123" s="29"/>
      <c r="C123" s="29"/>
      <c r="D123" s="29"/>
      <c r="E123" s="29"/>
      <c r="F123" s="29"/>
      <c r="G123" s="29"/>
      <c r="H123" s="29"/>
      <c r="I123" s="29"/>
      <c r="J123" s="29"/>
      <c r="K123" s="29"/>
      <c r="L123" s="29"/>
      <c r="M123" s="29"/>
      <c r="N123" s="29"/>
      <c r="O123" s="29"/>
      <c r="P123" s="29"/>
      <c r="Q123" s="29"/>
      <c r="R123" s="29"/>
      <c r="S123" s="29"/>
    </row>
    <row r="124" spans="1:19" customFormat="1" ht="12.75" customHeight="1" x14ac:dyDescent="0.2">
      <c r="A124" s="29"/>
      <c r="B124" s="29"/>
      <c r="C124" s="29"/>
      <c r="D124" s="29"/>
      <c r="E124" s="29"/>
      <c r="F124" s="29"/>
      <c r="G124" s="29"/>
      <c r="H124" s="29"/>
      <c r="I124" s="29"/>
      <c r="J124" s="29"/>
      <c r="K124" s="29"/>
      <c r="L124" s="29"/>
      <c r="M124" s="29"/>
      <c r="N124" s="29"/>
      <c r="O124" s="29"/>
      <c r="P124" s="29"/>
      <c r="Q124" s="29"/>
      <c r="R124" s="29"/>
      <c r="S124" s="29"/>
    </row>
    <row r="125" spans="1:19" customFormat="1" ht="12.75" customHeight="1" x14ac:dyDescent="0.2">
      <c r="A125" s="29"/>
      <c r="B125" s="29"/>
      <c r="C125" s="29"/>
      <c r="D125" s="29"/>
      <c r="E125" s="29"/>
      <c r="F125" s="29"/>
      <c r="G125" s="29"/>
      <c r="H125" s="29"/>
      <c r="I125" s="29"/>
      <c r="J125" s="29"/>
      <c r="K125" s="29"/>
      <c r="L125" s="29"/>
      <c r="M125" s="29"/>
      <c r="N125" s="29"/>
      <c r="O125" s="29"/>
      <c r="P125" s="29"/>
      <c r="Q125" s="29"/>
      <c r="R125" s="29"/>
      <c r="S125" s="29"/>
    </row>
    <row r="126" spans="1:19" customFormat="1" ht="12.75" customHeight="1" x14ac:dyDescent="0.2">
      <c r="A126" s="29"/>
      <c r="B126" s="29"/>
      <c r="C126" s="29"/>
      <c r="D126" s="29"/>
      <c r="E126" s="29"/>
      <c r="F126" s="29"/>
      <c r="G126" s="29"/>
      <c r="H126" s="29"/>
      <c r="I126" s="29"/>
      <c r="J126" s="29"/>
      <c r="K126" s="29"/>
      <c r="L126" s="29"/>
      <c r="M126" s="29"/>
      <c r="N126" s="29"/>
      <c r="O126" s="29"/>
      <c r="P126" s="29"/>
      <c r="Q126" s="29"/>
      <c r="R126" s="29"/>
      <c r="S126" s="29"/>
    </row>
    <row r="127" spans="1:19" customFormat="1" ht="12.75" customHeight="1" x14ac:dyDescent="0.2">
      <c r="A127" s="29"/>
      <c r="B127" s="29"/>
      <c r="C127" s="29"/>
      <c r="D127" s="29"/>
      <c r="E127" s="29"/>
      <c r="F127" s="29"/>
      <c r="G127" s="29"/>
      <c r="H127" s="29"/>
      <c r="I127" s="29"/>
      <c r="J127" s="29"/>
      <c r="K127" s="29"/>
      <c r="L127" s="29"/>
      <c r="M127" s="29"/>
      <c r="N127" s="29"/>
      <c r="O127" s="29"/>
      <c r="P127" s="29"/>
      <c r="Q127" s="29"/>
      <c r="R127" s="29"/>
      <c r="S127" s="29"/>
    </row>
    <row r="128" spans="1:19" customFormat="1" ht="12.75" customHeight="1" x14ac:dyDescent="0.2">
      <c r="A128" s="29"/>
      <c r="B128" s="29"/>
      <c r="C128" s="29"/>
      <c r="D128" s="29"/>
      <c r="E128" s="29"/>
      <c r="F128" s="29"/>
      <c r="G128" s="29"/>
      <c r="H128" s="29"/>
      <c r="I128" s="29"/>
      <c r="J128" s="29"/>
      <c r="K128" s="29"/>
      <c r="L128" s="29"/>
      <c r="M128" s="29"/>
      <c r="N128" s="29"/>
      <c r="O128" s="29"/>
      <c r="P128" s="29"/>
      <c r="Q128" s="29"/>
      <c r="R128" s="29"/>
      <c r="S128" s="29"/>
    </row>
    <row r="129" spans="1:19" customFormat="1" ht="12.75" customHeight="1" x14ac:dyDescent="0.2">
      <c r="A129" s="29"/>
      <c r="B129" s="29"/>
      <c r="C129" s="29"/>
      <c r="D129" s="29"/>
      <c r="E129" s="29"/>
      <c r="F129" s="29"/>
      <c r="G129" s="29"/>
      <c r="H129" s="29"/>
      <c r="I129" s="29"/>
      <c r="J129" s="29"/>
      <c r="K129" s="29"/>
      <c r="L129" s="29"/>
      <c r="M129" s="29"/>
      <c r="N129" s="29"/>
      <c r="O129" s="29"/>
      <c r="P129" s="29"/>
      <c r="Q129" s="29"/>
      <c r="R129" s="29"/>
      <c r="S129" s="29"/>
    </row>
    <row r="130" spans="1:19" customFormat="1" ht="12.75" customHeight="1" x14ac:dyDescent="0.2">
      <c r="A130" s="29"/>
      <c r="B130" s="29"/>
      <c r="C130" s="29"/>
      <c r="D130" s="29"/>
      <c r="E130" s="29"/>
      <c r="F130" s="29"/>
      <c r="G130" s="29"/>
      <c r="H130" s="29"/>
      <c r="I130" s="29"/>
      <c r="J130" s="29"/>
      <c r="K130" s="29"/>
      <c r="L130" s="29"/>
      <c r="M130" s="29"/>
      <c r="N130" s="29"/>
      <c r="O130" s="29"/>
      <c r="P130" s="29"/>
      <c r="Q130" s="29"/>
      <c r="R130" s="29"/>
      <c r="S130" s="29"/>
    </row>
    <row r="131" spans="1:19" customFormat="1" ht="12.75" customHeight="1" x14ac:dyDescent="0.2">
      <c r="A131" s="29"/>
      <c r="B131" s="29"/>
      <c r="C131" s="29"/>
      <c r="D131" s="29"/>
      <c r="E131" s="29"/>
      <c r="F131" s="29"/>
      <c r="G131" s="29"/>
      <c r="H131" s="29"/>
      <c r="I131" s="29"/>
      <c r="J131" s="29"/>
      <c r="K131" s="29"/>
      <c r="L131" s="29"/>
      <c r="M131" s="29"/>
      <c r="N131" s="29"/>
      <c r="O131" s="29"/>
      <c r="P131" s="29"/>
      <c r="Q131" s="29"/>
      <c r="R131" s="29"/>
      <c r="S131" s="29"/>
    </row>
    <row r="132" spans="1:19" customFormat="1" ht="12.75" customHeight="1" x14ac:dyDescent="0.2">
      <c r="A132" s="29"/>
      <c r="B132" s="29"/>
      <c r="C132" s="29"/>
      <c r="D132" s="29"/>
      <c r="E132" s="29"/>
      <c r="F132" s="29"/>
      <c r="G132" s="29"/>
      <c r="H132" s="29"/>
      <c r="I132" s="29"/>
      <c r="J132" s="29"/>
      <c r="K132" s="29"/>
      <c r="L132" s="29"/>
      <c r="M132" s="29"/>
      <c r="N132" s="29"/>
      <c r="O132" s="29"/>
      <c r="P132" s="29"/>
      <c r="Q132" s="29"/>
      <c r="R132" s="29"/>
      <c r="S132" s="29"/>
    </row>
    <row r="133" spans="1:19" customFormat="1" ht="12.75" customHeight="1" x14ac:dyDescent="0.2">
      <c r="A133" s="29"/>
      <c r="B133" s="29"/>
      <c r="C133" s="29"/>
      <c r="D133" s="29"/>
      <c r="E133" s="29"/>
      <c r="F133" s="29"/>
      <c r="G133" s="29"/>
      <c r="H133" s="29"/>
      <c r="I133" s="29"/>
      <c r="J133" s="29"/>
      <c r="K133" s="29"/>
      <c r="L133" s="29"/>
      <c r="M133" s="29"/>
      <c r="N133" s="29"/>
      <c r="O133" s="29"/>
      <c r="P133" s="29"/>
      <c r="Q133" s="29"/>
      <c r="R133" s="29"/>
      <c r="S133" s="29"/>
    </row>
    <row r="134" spans="1:19" customFormat="1" ht="12.75" customHeight="1" x14ac:dyDescent="0.2">
      <c r="A134" s="29"/>
      <c r="B134" s="29"/>
      <c r="C134" s="29"/>
      <c r="D134" s="29"/>
      <c r="E134" s="29"/>
      <c r="F134" s="29"/>
      <c r="G134" s="29"/>
      <c r="H134" s="29"/>
      <c r="I134" s="29"/>
      <c r="J134" s="29"/>
      <c r="K134" s="29"/>
      <c r="L134" s="29"/>
      <c r="M134" s="29"/>
      <c r="N134" s="29"/>
      <c r="O134" s="29"/>
      <c r="P134" s="29"/>
      <c r="Q134" s="29"/>
      <c r="R134" s="29"/>
      <c r="S134" s="29"/>
    </row>
    <row r="135" spans="1:19" customFormat="1" ht="12.75" customHeight="1" x14ac:dyDescent="0.2">
      <c r="A135" s="29"/>
      <c r="B135" s="29"/>
      <c r="C135" s="29"/>
      <c r="D135" s="29"/>
      <c r="E135" s="29"/>
      <c r="F135" s="29"/>
      <c r="G135" s="29"/>
      <c r="H135" s="29"/>
      <c r="I135" s="29"/>
      <c r="J135" s="29"/>
      <c r="K135" s="29"/>
      <c r="L135" s="29"/>
      <c r="M135" s="29"/>
      <c r="N135" s="29"/>
      <c r="O135" s="29"/>
      <c r="P135" s="29"/>
      <c r="Q135" s="29"/>
      <c r="R135" s="29"/>
      <c r="S135" s="29"/>
    </row>
    <row r="136" spans="1:19" customFormat="1" ht="12.75" customHeight="1" x14ac:dyDescent="0.2">
      <c r="A136" s="29"/>
      <c r="B136" s="29"/>
      <c r="C136" s="29"/>
      <c r="D136" s="29"/>
      <c r="E136" s="29"/>
      <c r="F136" s="29"/>
      <c r="G136" s="29"/>
      <c r="H136" s="29"/>
      <c r="I136" s="29"/>
      <c r="J136" s="29"/>
      <c r="K136" s="29"/>
      <c r="L136" s="29"/>
      <c r="M136" s="29"/>
      <c r="N136" s="29"/>
      <c r="O136" s="29"/>
      <c r="P136" s="29"/>
      <c r="Q136" s="29"/>
      <c r="R136" s="29"/>
      <c r="S136" s="29"/>
    </row>
    <row r="137" spans="1:19" customFormat="1" ht="12.75" customHeight="1" x14ac:dyDescent="0.2">
      <c r="A137" s="29"/>
      <c r="B137" s="29"/>
      <c r="C137" s="29"/>
      <c r="D137" s="29"/>
      <c r="E137" s="29"/>
      <c r="F137" s="29"/>
      <c r="G137" s="29"/>
      <c r="H137" s="29"/>
      <c r="I137" s="29"/>
      <c r="J137" s="29"/>
      <c r="K137" s="29"/>
      <c r="L137" s="29"/>
      <c r="M137" s="29"/>
      <c r="N137" s="29"/>
      <c r="O137" s="29"/>
      <c r="P137" s="29"/>
      <c r="Q137" s="29"/>
      <c r="R137" s="29"/>
      <c r="S137" s="29"/>
    </row>
    <row r="138" spans="1:19" customFormat="1" ht="12.75" customHeight="1" x14ac:dyDescent="0.2">
      <c r="A138" s="29"/>
      <c r="B138" s="29"/>
      <c r="C138" s="29"/>
      <c r="D138" s="29"/>
      <c r="E138" s="29"/>
      <c r="F138" s="29"/>
      <c r="G138" s="29"/>
      <c r="H138" s="29"/>
      <c r="I138" s="29"/>
      <c r="J138" s="29"/>
      <c r="K138" s="29"/>
      <c r="L138" s="29"/>
      <c r="M138" s="29"/>
      <c r="N138" s="29"/>
      <c r="O138" s="29"/>
      <c r="P138" s="29"/>
      <c r="Q138" s="29"/>
      <c r="R138" s="29"/>
      <c r="S138" s="29"/>
    </row>
    <row r="139" spans="1:19" customFormat="1" ht="12.75" customHeight="1" x14ac:dyDescent="0.2">
      <c r="A139" s="29"/>
      <c r="B139" s="29"/>
      <c r="C139" s="29"/>
      <c r="D139" s="29"/>
      <c r="E139" s="29"/>
      <c r="F139" s="29"/>
      <c r="G139" s="29"/>
      <c r="H139" s="29"/>
      <c r="I139" s="29"/>
      <c r="J139" s="29"/>
      <c r="K139" s="29"/>
      <c r="L139" s="29"/>
      <c r="M139" s="29"/>
      <c r="N139" s="29"/>
      <c r="O139" s="29"/>
      <c r="P139" s="29"/>
      <c r="Q139" s="29"/>
      <c r="R139" s="29"/>
      <c r="S139" s="29"/>
    </row>
    <row r="140" spans="1:19" customFormat="1" ht="12.75" customHeight="1" x14ac:dyDescent="0.2">
      <c r="A140" s="29"/>
      <c r="B140" s="29"/>
      <c r="C140" s="29"/>
      <c r="D140" s="29"/>
      <c r="E140" s="29"/>
      <c r="F140" s="29"/>
      <c r="G140" s="29"/>
      <c r="H140" s="29"/>
      <c r="I140" s="29"/>
      <c r="J140" s="29"/>
      <c r="K140" s="29"/>
      <c r="L140" s="29"/>
      <c r="M140" s="29"/>
      <c r="N140" s="29"/>
      <c r="O140" s="29"/>
      <c r="P140" s="29"/>
      <c r="Q140" s="29"/>
      <c r="R140" s="29"/>
      <c r="S140" s="29"/>
    </row>
    <row r="141" spans="1:19" customFormat="1" ht="12.75" customHeight="1" x14ac:dyDescent="0.2">
      <c r="A141" s="29"/>
      <c r="B141" s="29"/>
      <c r="C141" s="29"/>
      <c r="D141" s="29"/>
      <c r="E141" s="29"/>
      <c r="F141" s="29"/>
      <c r="G141" s="29"/>
      <c r="H141" s="29"/>
      <c r="I141" s="29"/>
      <c r="J141" s="29"/>
      <c r="K141" s="29"/>
      <c r="L141" s="29"/>
      <c r="M141" s="29"/>
      <c r="N141" s="29"/>
      <c r="O141" s="29"/>
      <c r="P141" s="29"/>
      <c r="Q141" s="29"/>
      <c r="R141" s="29"/>
      <c r="S141" s="29"/>
    </row>
    <row r="142" spans="1:19" customFormat="1" ht="12.75" customHeight="1" x14ac:dyDescent="0.2">
      <c r="A142" s="29"/>
      <c r="B142" s="29"/>
      <c r="C142" s="29"/>
      <c r="D142" s="29"/>
      <c r="E142" s="29"/>
      <c r="F142" s="29"/>
      <c r="G142" s="29"/>
      <c r="H142" s="29"/>
      <c r="I142" s="29"/>
      <c r="J142" s="29"/>
      <c r="K142" s="29"/>
      <c r="L142" s="29"/>
      <c r="M142" s="29"/>
      <c r="N142" s="29"/>
      <c r="O142" s="29"/>
      <c r="P142" s="29"/>
      <c r="Q142" s="29"/>
      <c r="R142" s="29"/>
      <c r="S142" s="29"/>
    </row>
    <row r="143" spans="1:19" customFormat="1" ht="12.75" customHeight="1" x14ac:dyDescent="0.2">
      <c r="A143" s="29"/>
      <c r="B143" s="29"/>
      <c r="C143" s="29"/>
      <c r="D143" s="29"/>
      <c r="E143" s="29"/>
      <c r="F143" s="29"/>
      <c r="G143" s="29"/>
      <c r="H143" s="29"/>
      <c r="I143" s="29"/>
      <c r="J143" s="29"/>
      <c r="K143" s="29"/>
      <c r="L143" s="29"/>
      <c r="M143" s="29"/>
      <c r="N143" s="29"/>
      <c r="O143" s="29"/>
      <c r="P143" s="29"/>
      <c r="Q143" s="29"/>
      <c r="R143" s="29"/>
      <c r="S143" s="29"/>
    </row>
    <row r="144" spans="1:19" customFormat="1" ht="12.75" customHeight="1" x14ac:dyDescent="0.2">
      <c r="A144" s="29"/>
      <c r="B144" s="29"/>
      <c r="C144" s="29"/>
      <c r="D144" s="29"/>
      <c r="E144" s="29"/>
      <c r="F144" s="29"/>
      <c r="G144" s="29"/>
      <c r="H144" s="29"/>
      <c r="I144" s="29"/>
      <c r="J144" s="29"/>
      <c r="K144" s="29"/>
      <c r="L144" s="29"/>
      <c r="M144" s="29"/>
      <c r="N144" s="29"/>
      <c r="O144" s="29"/>
      <c r="P144" s="29"/>
      <c r="Q144" s="29"/>
      <c r="R144" s="29"/>
      <c r="S144" s="29"/>
    </row>
    <row r="145" spans="1:19" customFormat="1" ht="12.75" customHeight="1" x14ac:dyDescent="0.2">
      <c r="A145" s="29"/>
      <c r="B145" s="29"/>
      <c r="C145" s="29"/>
      <c r="D145" s="29"/>
      <c r="E145" s="29"/>
      <c r="F145" s="29"/>
      <c r="G145" s="29"/>
      <c r="H145" s="29"/>
      <c r="I145" s="29"/>
      <c r="J145" s="29"/>
      <c r="K145" s="29"/>
      <c r="L145" s="29"/>
      <c r="M145" s="29"/>
      <c r="N145" s="29"/>
      <c r="O145" s="29"/>
      <c r="P145" s="29"/>
      <c r="Q145" s="29"/>
      <c r="R145" s="29"/>
      <c r="S145" s="29"/>
    </row>
    <row r="146" spans="1:19" customFormat="1" ht="12.75" customHeight="1" x14ac:dyDescent="0.2">
      <c r="A146" s="29"/>
      <c r="B146" s="29"/>
      <c r="C146" s="29"/>
      <c r="D146" s="29"/>
      <c r="E146" s="29"/>
      <c r="F146" s="29"/>
      <c r="G146" s="29"/>
      <c r="H146" s="29"/>
      <c r="I146" s="29"/>
      <c r="J146" s="29"/>
      <c r="K146" s="29"/>
      <c r="L146" s="29"/>
      <c r="M146" s="29"/>
      <c r="N146" s="29"/>
      <c r="O146" s="29"/>
      <c r="P146" s="29"/>
      <c r="Q146" s="29"/>
      <c r="R146" s="29"/>
      <c r="S146" s="29"/>
    </row>
    <row r="147" spans="1:19" customFormat="1" ht="12.75" customHeight="1" x14ac:dyDescent="0.2">
      <c r="A147" s="29"/>
      <c r="B147" s="29"/>
      <c r="C147" s="29"/>
      <c r="D147" s="29"/>
      <c r="E147" s="29"/>
      <c r="F147" s="29"/>
      <c r="G147" s="29"/>
      <c r="H147" s="29"/>
      <c r="I147" s="29"/>
      <c r="J147" s="29"/>
      <c r="K147" s="29"/>
      <c r="L147" s="29"/>
      <c r="M147" s="29"/>
      <c r="N147" s="29"/>
      <c r="O147" s="29"/>
      <c r="P147" s="29"/>
      <c r="Q147" s="29"/>
      <c r="R147" s="29"/>
      <c r="S147" s="29"/>
    </row>
    <row r="148" spans="1:19" customFormat="1" ht="12.75" customHeight="1" x14ac:dyDescent="0.2">
      <c r="A148" s="29"/>
      <c r="B148" s="29"/>
      <c r="C148" s="29"/>
      <c r="D148" s="29"/>
      <c r="E148" s="29"/>
      <c r="F148" s="29"/>
      <c r="G148" s="29"/>
      <c r="H148" s="29"/>
      <c r="I148" s="29"/>
      <c r="J148" s="29"/>
      <c r="K148" s="29"/>
      <c r="L148" s="29"/>
      <c r="M148" s="29"/>
      <c r="N148" s="29"/>
      <c r="O148" s="29"/>
      <c r="P148" s="29"/>
      <c r="Q148" s="29"/>
      <c r="R148" s="29"/>
      <c r="S148" s="29"/>
    </row>
    <row r="149" spans="1:19" customFormat="1" ht="12.75" customHeight="1" x14ac:dyDescent="0.2">
      <c r="A149" s="29"/>
      <c r="B149" s="29"/>
      <c r="C149" s="29"/>
      <c r="D149" s="29"/>
      <c r="E149" s="29"/>
      <c r="F149" s="29"/>
      <c r="G149" s="29"/>
      <c r="H149" s="29"/>
      <c r="I149" s="29"/>
      <c r="J149" s="29"/>
      <c r="K149" s="29"/>
      <c r="L149" s="29"/>
      <c r="M149" s="29"/>
      <c r="N149" s="29"/>
      <c r="O149" s="29"/>
      <c r="P149" s="29"/>
      <c r="Q149" s="29"/>
      <c r="R149" s="29"/>
      <c r="S149" s="29"/>
    </row>
    <row r="150" spans="1:19" customFormat="1" ht="12.75" customHeight="1" x14ac:dyDescent="0.2">
      <c r="A150" s="29"/>
      <c r="B150" s="29"/>
      <c r="C150" s="29"/>
      <c r="D150" s="29"/>
      <c r="E150" s="29"/>
      <c r="F150" s="29"/>
      <c r="G150" s="29"/>
      <c r="H150" s="29"/>
      <c r="I150" s="29"/>
      <c r="J150" s="29"/>
      <c r="K150" s="29"/>
      <c r="L150" s="29"/>
      <c r="M150" s="29"/>
      <c r="N150" s="29"/>
      <c r="O150" s="29"/>
      <c r="P150" s="29"/>
      <c r="Q150" s="29"/>
      <c r="R150" s="29"/>
      <c r="S150" s="29"/>
    </row>
    <row r="151" spans="1:19" customFormat="1" ht="12.75" customHeight="1" x14ac:dyDescent="0.2">
      <c r="A151" s="29"/>
      <c r="B151" s="29"/>
      <c r="C151" s="29"/>
      <c r="D151" s="29"/>
      <c r="E151" s="29"/>
      <c r="F151" s="29"/>
      <c r="G151" s="29"/>
      <c r="H151" s="29"/>
      <c r="I151" s="29"/>
      <c r="J151" s="29"/>
      <c r="K151" s="29"/>
      <c r="L151" s="29"/>
      <c r="M151" s="29"/>
      <c r="N151" s="29"/>
      <c r="O151" s="29"/>
      <c r="P151" s="29"/>
      <c r="Q151" s="29"/>
      <c r="R151" s="29"/>
      <c r="S151" s="29"/>
    </row>
    <row r="152" spans="1:19" customFormat="1" ht="12.75" customHeight="1" x14ac:dyDescent="0.2">
      <c r="A152" s="29"/>
      <c r="B152" s="29"/>
      <c r="C152" s="29"/>
      <c r="D152" s="29"/>
      <c r="E152" s="29"/>
      <c r="F152" s="29"/>
      <c r="G152" s="29"/>
      <c r="H152" s="29"/>
      <c r="I152" s="29"/>
      <c r="J152" s="29"/>
      <c r="K152" s="29"/>
      <c r="L152" s="29"/>
      <c r="M152" s="29"/>
      <c r="N152" s="29"/>
      <c r="O152" s="29"/>
      <c r="P152" s="29"/>
      <c r="Q152" s="29"/>
      <c r="R152" s="29"/>
      <c r="S152" s="29"/>
    </row>
    <row r="153" spans="1:19" customFormat="1" ht="12.75" customHeight="1" x14ac:dyDescent="0.2">
      <c r="A153" s="29"/>
      <c r="B153" s="29"/>
      <c r="C153" s="29"/>
      <c r="D153" s="29"/>
      <c r="E153" s="29"/>
      <c r="F153" s="29"/>
      <c r="G153" s="29"/>
      <c r="H153" s="29"/>
      <c r="I153" s="29"/>
      <c r="J153" s="29"/>
      <c r="K153" s="29"/>
      <c r="L153" s="29"/>
      <c r="M153" s="29"/>
      <c r="N153" s="29"/>
      <c r="O153" s="29"/>
      <c r="P153" s="29"/>
      <c r="Q153" s="29"/>
      <c r="R153" s="29"/>
      <c r="S153" s="29"/>
    </row>
    <row r="154" spans="1:19" customFormat="1" ht="12.75" customHeight="1" x14ac:dyDescent="0.2">
      <c r="A154" s="29"/>
      <c r="B154" s="29"/>
      <c r="C154" s="29"/>
      <c r="D154" s="29"/>
      <c r="E154" s="29"/>
      <c r="F154" s="29"/>
      <c r="G154" s="29"/>
      <c r="H154" s="29"/>
      <c r="I154" s="29"/>
      <c r="J154" s="29"/>
      <c r="K154" s="29"/>
      <c r="L154" s="29"/>
      <c r="M154" s="29"/>
      <c r="N154" s="29"/>
      <c r="O154" s="29"/>
      <c r="P154" s="29"/>
      <c r="Q154" s="29"/>
      <c r="R154" s="29"/>
      <c r="S154" s="29"/>
    </row>
    <row r="155" spans="1:19" customFormat="1" ht="12.75" customHeight="1" x14ac:dyDescent="0.2">
      <c r="A155" s="29"/>
      <c r="B155" s="29"/>
      <c r="C155" s="29"/>
      <c r="D155" s="29"/>
      <c r="E155" s="29"/>
      <c r="F155" s="29"/>
      <c r="G155" s="29"/>
      <c r="H155" s="29"/>
      <c r="I155" s="29"/>
      <c r="J155" s="29"/>
      <c r="K155" s="29"/>
      <c r="L155" s="29"/>
      <c r="M155" s="29"/>
      <c r="N155" s="29"/>
      <c r="O155" s="29"/>
      <c r="P155" s="29"/>
      <c r="Q155" s="29"/>
      <c r="R155" s="29"/>
      <c r="S155" s="29"/>
    </row>
    <row r="156" spans="1:19" customFormat="1" ht="12.75" customHeight="1" x14ac:dyDescent="0.2">
      <c r="A156" s="29"/>
      <c r="B156" s="29"/>
      <c r="C156" s="29"/>
      <c r="D156" s="29"/>
      <c r="E156" s="29"/>
      <c r="F156" s="29"/>
      <c r="G156" s="29"/>
      <c r="H156" s="29"/>
      <c r="I156" s="29"/>
      <c r="J156" s="29"/>
      <c r="K156" s="29"/>
      <c r="L156" s="29"/>
      <c r="M156" s="29"/>
      <c r="N156" s="29"/>
      <c r="O156" s="29"/>
      <c r="P156" s="29"/>
      <c r="Q156" s="29"/>
      <c r="R156" s="29"/>
      <c r="S156" s="29"/>
    </row>
    <row r="157" spans="1:19" customFormat="1" ht="12.75" customHeight="1" x14ac:dyDescent="0.2">
      <c r="A157" s="29"/>
      <c r="B157" s="29"/>
      <c r="C157" s="29"/>
      <c r="D157" s="29"/>
      <c r="E157" s="29"/>
      <c r="F157" s="29"/>
      <c r="G157" s="29"/>
      <c r="H157" s="29"/>
      <c r="I157" s="29"/>
      <c r="J157" s="29"/>
      <c r="K157" s="29"/>
      <c r="L157" s="29"/>
      <c r="M157" s="29"/>
      <c r="N157" s="29"/>
      <c r="O157" s="29"/>
      <c r="P157" s="29"/>
      <c r="Q157" s="29"/>
      <c r="R157" s="29"/>
      <c r="S157" s="29"/>
    </row>
    <row r="158" spans="1:19" customFormat="1" ht="12.75" customHeight="1" x14ac:dyDescent="0.2">
      <c r="A158" s="29"/>
      <c r="B158" s="29"/>
      <c r="C158" s="29"/>
      <c r="D158" s="29"/>
      <c r="E158" s="29"/>
      <c r="F158" s="29"/>
      <c r="G158" s="29"/>
      <c r="H158" s="29"/>
      <c r="I158" s="29"/>
      <c r="J158" s="29"/>
      <c r="K158" s="29"/>
      <c r="L158" s="29"/>
      <c r="M158" s="29"/>
      <c r="N158" s="29"/>
      <c r="O158" s="29"/>
      <c r="P158" s="29"/>
      <c r="Q158" s="29"/>
      <c r="R158" s="29"/>
      <c r="S158" s="29"/>
    </row>
    <row r="159" spans="1:19" customFormat="1" ht="12.75" customHeight="1" x14ac:dyDescent="0.2">
      <c r="A159" s="29"/>
      <c r="B159" s="29"/>
      <c r="C159" s="29"/>
      <c r="D159" s="29"/>
      <c r="E159" s="29"/>
      <c r="F159" s="29"/>
      <c r="G159" s="29"/>
      <c r="H159" s="29"/>
      <c r="I159" s="29"/>
      <c r="J159" s="29"/>
      <c r="K159" s="29"/>
      <c r="L159" s="29"/>
      <c r="M159" s="29"/>
      <c r="N159" s="29"/>
      <c r="O159" s="29"/>
      <c r="P159" s="29"/>
      <c r="Q159" s="29"/>
      <c r="R159" s="29"/>
      <c r="S159" s="29"/>
    </row>
    <row r="160" spans="1:19" customFormat="1" ht="12.75" customHeight="1" x14ac:dyDescent="0.2">
      <c r="A160" s="29"/>
      <c r="B160" s="29"/>
      <c r="C160" s="29"/>
      <c r="D160" s="29"/>
      <c r="E160" s="29"/>
      <c r="F160" s="29"/>
      <c r="G160" s="29"/>
      <c r="H160" s="29"/>
      <c r="I160" s="29"/>
      <c r="J160" s="29"/>
      <c r="K160" s="29"/>
      <c r="L160" s="29"/>
      <c r="M160" s="29"/>
      <c r="N160" s="29"/>
      <c r="O160" s="29"/>
      <c r="P160" s="29"/>
      <c r="Q160" s="29"/>
      <c r="R160" s="29"/>
      <c r="S160" s="29"/>
    </row>
    <row r="161" spans="1:19" customFormat="1" ht="12.75" customHeight="1" x14ac:dyDescent="0.2">
      <c r="A161" s="29"/>
      <c r="B161" s="29"/>
      <c r="C161" s="29"/>
      <c r="D161" s="29"/>
      <c r="E161" s="29"/>
      <c r="F161" s="29"/>
      <c r="G161" s="29"/>
      <c r="H161" s="29"/>
      <c r="I161" s="29"/>
      <c r="J161" s="29"/>
      <c r="K161" s="29"/>
      <c r="L161" s="29"/>
      <c r="M161" s="29"/>
      <c r="N161" s="29"/>
      <c r="O161" s="29"/>
      <c r="P161" s="29"/>
      <c r="Q161" s="29"/>
      <c r="R161" s="29"/>
      <c r="S161" s="29"/>
    </row>
    <row r="162" spans="1:19" customFormat="1" ht="12.75" customHeight="1" x14ac:dyDescent="0.2">
      <c r="A162" s="29"/>
      <c r="B162" s="29"/>
      <c r="C162" s="29"/>
      <c r="D162" s="29"/>
      <c r="E162" s="29"/>
      <c r="F162" s="29"/>
      <c r="G162" s="29"/>
      <c r="H162" s="29"/>
      <c r="I162" s="29"/>
      <c r="J162" s="29"/>
      <c r="K162" s="29"/>
      <c r="L162" s="29"/>
      <c r="M162" s="29"/>
      <c r="N162" s="29"/>
      <c r="O162" s="29"/>
      <c r="P162" s="29"/>
      <c r="Q162" s="29"/>
      <c r="R162" s="29"/>
      <c r="S162" s="29"/>
    </row>
    <row r="163" spans="1:19" customFormat="1" ht="12.75" customHeight="1" x14ac:dyDescent="0.2">
      <c r="A163" s="29"/>
      <c r="B163" s="29"/>
      <c r="C163" s="29"/>
      <c r="D163" s="29"/>
      <c r="E163" s="29"/>
      <c r="F163" s="29"/>
      <c r="G163" s="29"/>
      <c r="H163" s="29"/>
      <c r="I163" s="29"/>
      <c r="J163" s="29"/>
      <c r="K163" s="29"/>
      <c r="L163" s="29"/>
      <c r="M163" s="29"/>
      <c r="N163" s="29"/>
      <c r="O163" s="29"/>
      <c r="P163" s="29"/>
      <c r="Q163" s="29"/>
      <c r="R163" s="29"/>
      <c r="S163" s="29"/>
    </row>
    <row r="164" spans="1:19" customFormat="1" ht="12.75" customHeight="1" x14ac:dyDescent="0.2">
      <c r="A164" s="29"/>
      <c r="B164" s="29"/>
      <c r="C164" s="29"/>
      <c r="D164" s="29"/>
      <c r="E164" s="29"/>
      <c r="F164" s="29"/>
      <c r="G164" s="29"/>
      <c r="H164" s="29"/>
      <c r="I164" s="29"/>
      <c r="J164" s="29"/>
      <c r="K164" s="29"/>
      <c r="L164" s="29"/>
      <c r="M164" s="29"/>
      <c r="N164" s="29"/>
      <c r="O164" s="29"/>
      <c r="P164" s="29"/>
      <c r="Q164" s="29"/>
      <c r="R164" s="29"/>
      <c r="S164" s="29"/>
    </row>
    <row r="165" spans="1:19" customFormat="1" ht="12.75" customHeight="1" x14ac:dyDescent="0.2">
      <c r="A165" s="29"/>
      <c r="B165" s="29"/>
      <c r="C165" s="29"/>
      <c r="D165" s="29"/>
      <c r="E165" s="29"/>
      <c r="F165" s="29"/>
      <c r="G165" s="29"/>
      <c r="H165" s="29"/>
      <c r="I165" s="29"/>
      <c r="J165" s="29"/>
      <c r="K165" s="29"/>
      <c r="L165" s="29"/>
      <c r="M165" s="29"/>
      <c r="N165" s="29"/>
      <c r="O165" s="29"/>
      <c r="P165" s="29"/>
      <c r="Q165" s="29"/>
      <c r="R165" s="29"/>
      <c r="S165" s="29"/>
    </row>
    <row r="166" spans="1:19" customFormat="1" ht="12.75" customHeight="1" x14ac:dyDescent="0.2">
      <c r="A166" s="29"/>
      <c r="B166" s="29"/>
      <c r="C166" s="29"/>
      <c r="D166" s="29"/>
      <c r="E166" s="29"/>
      <c r="F166" s="29"/>
      <c r="G166" s="29"/>
      <c r="H166" s="29"/>
      <c r="I166" s="29"/>
      <c r="J166" s="29"/>
      <c r="K166" s="29"/>
      <c r="L166" s="29"/>
      <c r="M166" s="29"/>
      <c r="N166" s="29"/>
      <c r="O166" s="29"/>
      <c r="P166" s="29"/>
      <c r="Q166" s="29"/>
      <c r="R166" s="29"/>
      <c r="S166" s="29"/>
    </row>
    <row r="167" spans="1:19" customFormat="1" ht="12.75" customHeight="1" x14ac:dyDescent="0.2">
      <c r="A167" s="29"/>
      <c r="B167" s="29"/>
      <c r="C167" s="29"/>
      <c r="D167" s="29"/>
      <c r="E167" s="29"/>
      <c r="F167" s="29"/>
      <c r="G167" s="29"/>
      <c r="H167" s="29"/>
      <c r="I167" s="29"/>
      <c r="J167" s="29"/>
      <c r="K167" s="29"/>
      <c r="L167" s="29"/>
      <c r="M167" s="29"/>
      <c r="N167" s="29"/>
      <c r="O167" s="29"/>
      <c r="P167" s="29"/>
      <c r="Q167" s="29"/>
      <c r="R167" s="29"/>
      <c r="S167" s="29"/>
    </row>
    <row r="168" spans="1:19" customFormat="1" ht="12.75" customHeight="1" x14ac:dyDescent="0.2">
      <c r="A168" s="29"/>
      <c r="B168" s="29"/>
      <c r="C168" s="29"/>
      <c r="D168" s="29"/>
      <c r="E168" s="29"/>
      <c r="F168" s="29"/>
      <c r="G168" s="29"/>
      <c r="H168" s="29"/>
      <c r="I168" s="29"/>
      <c r="J168" s="29"/>
      <c r="K168" s="29"/>
      <c r="L168" s="29"/>
      <c r="M168" s="29"/>
      <c r="N168" s="29"/>
      <c r="O168" s="29"/>
      <c r="P168" s="29"/>
      <c r="Q168" s="29"/>
      <c r="R168" s="29"/>
      <c r="S168" s="29"/>
    </row>
    <row r="169" spans="1:19" customFormat="1" ht="12.75" customHeight="1" x14ac:dyDescent="0.2">
      <c r="A169" s="29"/>
      <c r="B169" s="29"/>
      <c r="C169" s="29"/>
      <c r="D169" s="29"/>
      <c r="E169" s="29"/>
      <c r="F169" s="29"/>
      <c r="G169" s="29"/>
      <c r="H169" s="29"/>
      <c r="I169" s="29"/>
      <c r="J169" s="29"/>
      <c r="K169" s="29"/>
      <c r="L169" s="29"/>
      <c r="M169" s="29"/>
      <c r="N169" s="29"/>
      <c r="O169" s="29"/>
      <c r="P169" s="29"/>
      <c r="Q169" s="29"/>
      <c r="R169" s="29"/>
      <c r="S169" s="29"/>
    </row>
    <row r="170" spans="1:19" customFormat="1" ht="12.75" customHeight="1" x14ac:dyDescent="0.2">
      <c r="A170" s="29"/>
      <c r="B170" s="29"/>
      <c r="C170" s="29"/>
      <c r="D170" s="29"/>
      <c r="E170" s="29"/>
      <c r="F170" s="29"/>
      <c r="G170" s="29"/>
      <c r="H170" s="29"/>
      <c r="I170" s="29"/>
      <c r="J170" s="29"/>
      <c r="K170" s="29"/>
      <c r="L170" s="29"/>
      <c r="M170" s="29"/>
      <c r="N170" s="29"/>
      <c r="O170" s="29"/>
      <c r="P170" s="29"/>
      <c r="Q170" s="29"/>
      <c r="R170" s="29"/>
      <c r="S170" s="29"/>
    </row>
    <row r="171" spans="1:19" customFormat="1" ht="12.75" customHeight="1" x14ac:dyDescent="0.2">
      <c r="A171" s="29"/>
      <c r="B171" s="29"/>
      <c r="C171" s="29"/>
      <c r="D171" s="29"/>
      <c r="E171" s="29"/>
      <c r="F171" s="29"/>
      <c r="G171" s="29"/>
      <c r="H171" s="29"/>
      <c r="I171" s="29"/>
      <c r="J171" s="29"/>
      <c r="K171" s="29"/>
      <c r="L171" s="29"/>
      <c r="M171" s="29"/>
      <c r="N171" s="29"/>
      <c r="O171" s="29"/>
      <c r="P171" s="29"/>
      <c r="Q171" s="29"/>
      <c r="R171" s="29"/>
      <c r="S171" s="29"/>
    </row>
    <row r="172" spans="1:19" customFormat="1" ht="12.75" customHeight="1" x14ac:dyDescent="0.2">
      <c r="A172" s="29"/>
      <c r="B172" s="29"/>
      <c r="C172" s="29"/>
      <c r="D172" s="29"/>
      <c r="E172" s="29"/>
      <c r="F172" s="29"/>
      <c r="G172" s="29"/>
      <c r="H172" s="29"/>
      <c r="I172" s="29"/>
      <c r="J172" s="29"/>
      <c r="K172" s="29"/>
      <c r="L172" s="29"/>
      <c r="M172" s="29"/>
      <c r="N172" s="29"/>
      <c r="O172" s="29"/>
      <c r="P172" s="29"/>
      <c r="Q172" s="29"/>
      <c r="R172" s="29"/>
      <c r="S172" s="29"/>
    </row>
    <row r="173" spans="1:19" customFormat="1" ht="12.75" customHeight="1" x14ac:dyDescent="0.2">
      <c r="A173" s="29"/>
      <c r="B173" s="29"/>
      <c r="C173" s="29"/>
      <c r="D173" s="29"/>
      <c r="E173" s="29"/>
      <c r="F173" s="29"/>
      <c r="G173" s="29"/>
      <c r="H173" s="29"/>
      <c r="I173" s="29"/>
      <c r="J173" s="29"/>
      <c r="K173" s="29"/>
      <c r="L173" s="29"/>
      <c r="M173" s="29"/>
      <c r="N173" s="29"/>
      <c r="O173" s="29"/>
      <c r="P173" s="29"/>
      <c r="Q173" s="29"/>
      <c r="R173" s="29"/>
      <c r="S173" s="29"/>
    </row>
    <row r="174" spans="1:19" customFormat="1" ht="12.75" customHeight="1" x14ac:dyDescent="0.2">
      <c r="A174" s="29"/>
      <c r="B174" s="29"/>
      <c r="C174" s="29"/>
      <c r="D174" s="29"/>
      <c r="E174" s="29"/>
      <c r="F174" s="29"/>
      <c r="G174" s="29"/>
      <c r="H174" s="29"/>
      <c r="I174" s="29"/>
      <c r="J174" s="29"/>
      <c r="K174" s="29"/>
      <c r="L174" s="29"/>
      <c r="M174" s="29"/>
      <c r="N174" s="29"/>
      <c r="O174" s="29"/>
      <c r="P174" s="29"/>
      <c r="Q174" s="29"/>
      <c r="R174" s="29"/>
      <c r="S174" s="29"/>
    </row>
    <row r="175" spans="1:19" customFormat="1" ht="12.75" customHeight="1" x14ac:dyDescent="0.2">
      <c r="A175" s="29"/>
      <c r="B175" s="29"/>
      <c r="C175" s="29"/>
      <c r="D175" s="29"/>
      <c r="E175" s="29"/>
      <c r="F175" s="29"/>
      <c r="G175" s="29"/>
      <c r="H175" s="29"/>
      <c r="I175" s="29"/>
      <c r="J175" s="29"/>
      <c r="K175" s="29"/>
      <c r="L175" s="29"/>
      <c r="M175" s="29"/>
      <c r="N175" s="29"/>
      <c r="O175" s="29"/>
      <c r="P175" s="29"/>
      <c r="Q175" s="29"/>
      <c r="R175" s="29"/>
      <c r="S175" s="29"/>
    </row>
    <row r="176" spans="1:19" customFormat="1" ht="12.75" customHeight="1" x14ac:dyDescent="0.2">
      <c r="A176" s="29"/>
      <c r="B176" s="29"/>
      <c r="C176" s="29"/>
      <c r="D176" s="29"/>
      <c r="E176" s="29"/>
      <c r="F176" s="29"/>
      <c r="G176" s="29"/>
      <c r="H176" s="29"/>
      <c r="I176" s="29"/>
      <c r="J176" s="29"/>
      <c r="K176" s="29"/>
      <c r="L176" s="29"/>
      <c r="M176" s="29"/>
      <c r="N176" s="29"/>
      <c r="O176" s="29"/>
      <c r="P176" s="29"/>
      <c r="Q176" s="29"/>
      <c r="R176" s="29"/>
      <c r="S176" s="29"/>
    </row>
    <row r="177" spans="1:19" customFormat="1" ht="12.75" customHeight="1" x14ac:dyDescent="0.2">
      <c r="A177" s="29"/>
      <c r="B177" s="29"/>
      <c r="C177" s="29"/>
      <c r="D177" s="29"/>
      <c r="E177" s="29"/>
      <c r="F177" s="29"/>
      <c r="G177" s="29"/>
      <c r="H177" s="29"/>
      <c r="I177" s="29"/>
      <c r="J177" s="29"/>
      <c r="K177" s="29"/>
      <c r="L177" s="29"/>
      <c r="M177" s="29"/>
      <c r="N177" s="29"/>
      <c r="O177" s="29"/>
      <c r="P177" s="29"/>
      <c r="Q177" s="29"/>
      <c r="R177" s="29"/>
      <c r="S177" s="29"/>
    </row>
    <row r="178" spans="1:19" customFormat="1" ht="12.75" customHeight="1" x14ac:dyDescent="0.2">
      <c r="A178" s="29"/>
      <c r="B178" s="29"/>
      <c r="C178" s="29"/>
      <c r="D178" s="29"/>
      <c r="E178" s="29"/>
      <c r="F178" s="29"/>
      <c r="G178" s="29"/>
      <c r="H178" s="29"/>
      <c r="I178" s="29"/>
      <c r="J178" s="29"/>
      <c r="K178" s="29"/>
      <c r="L178" s="29"/>
      <c r="M178" s="29"/>
      <c r="N178" s="29"/>
      <c r="O178" s="29"/>
      <c r="P178" s="29"/>
      <c r="Q178" s="29"/>
      <c r="R178" s="29"/>
      <c r="S178" s="29"/>
    </row>
    <row r="179" spans="1:19" customFormat="1" ht="12.75" customHeight="1" x14ac:dyDescent="0.2">
      <c r="A179" s="29"/>
      <c r="B179" s="29"/>
      <c r="C179" s="29"/>
      <c r="D179" s="29"/>
      <c r="E179" s="29"/>
      <c r="F179" s="29"/>
      <c r="G179" s="29"/>
      <c r="H179" s="29"/>
      <c r="I179" s="29"/>
      <c r="J179" s="29"/>
      <c r="K179" s="29"/>
      <c r="L179" s="29"/>
      <c r="M179" s="29"/>
      <c r="N179" s="29"/>
      <c r="O179" s="29"/>
      <c r="P179" s="29"/>
      <c r="Q179" s="29"/>
      <c r="R179" s="29"/>
      <c r="S179" s="29"/>
    </row>
    <row r="180" spans="1:19" customFormat="1" ht="12.75" customHeight="1" x14ac:dyDescent="0.2">
      <c r="A180" s="29"/>
      <c r="B180" s="29"/>
      <c r="C180" s="29"/>
      <c r="D180" s="29"/>
      <c r="E180" s="29"/>
      <c r="F180" s="29"/>
      <c r="G180" s="29"/>
      <c r="H180" s="29"/>
      <c r="I180" s="29"/>
      <c r="J180" s="29"/>
      <c r="K180" s="29"/>
      <c r="L180" s="29"/>
      <c r="M180" s="29"/>
      <c r="N180" s="29"/>
      <c r="O180" s="29"/>
      <c r="P180" s="29"/>
      <c r="Q180" s="29"/>
      <c r="R180" s="29"/>
      <c r="S180" s="29"/>
    </row>
    <row r="181" spans="1:19" customFormat="1" ht="12.75" customHeight="1" x14ac:dyDescent="0.2">
      <c r="A181" s="29"/>
      <c r="B181" s="29"/>
      <c r="C181" s="29"/>
      <c r="D181" s="29"/>
      <c r="E181" s="29"/>
      <c r="F181" s="29"/>
      <c r="G181" s="29"/>
      <c r="H181" s="29"/>
      <c r="I181" s="29"/>
      <c r="J181" s="29"/>
      <c r="K181" s="29"/>
      <c r="L181" s="29"/>
      <c r="M181" s="29"/>
      <c r="N181" s="29"/>
      <c r="O181" s="29"/>
      <c r="P181" s="29"/>
      <c r="Q181" s="29"/>
      <c r="R181" s="29"/>
      <c r="S181" s="29"/>
    </row>
    <row r="182" spans="1:19" customFormat="1" ht="12.75" customHeight="1" x14ac:dyDescent="0.2">
      <c r="A182" s="29"/>
      <c r="B182" s="29"/>
      <c r="C182" s="29"/>
      <c r="D182" s="29"/>
      <c r="E182" s="29"/>
      <c r="F182" s="29"/>
      <c r="G182" s="29"/>
      <c r="H182" s="29"/>
      <c r="I182" s="29"/>
      <c r="J182" s="29"/>
      <c r="K182" s="29"/>
      <c r="L182" s="29"/>
      <c r="M182" s="29"/>
      <c r="N182" s="29"/>
      <c r="O182" s="29"/>
      <c r="P182" s="29"/>
      <c r="Q182" s="29"/>
      <c r="R182" s="29"/>
      <c r="S182" s="29"/>
    </row>
    <row r="183" spans="1:19" customFormat="1" ht="12.75" customHeight="1" x14ac:dyDescent="0.2">
      <c r="A183" s="29"/>
      <c r="B183" s="29"/>
      <c r="C183" s="29"/>
      <c r="D183" s="29"/>
      <c r="E183" s="29"/>
      <c r="F183" s="29"/>
      <c r="G183" s="29"/>
      <c r="H183" s="29"/>
      <c r="I183" s="29"/>
      <c r="J183" s="29"/>
      <c r="K183" s="29"/>
      <c r="L183" s="29"/>
      <c r="M183" s="29"/>
      <c r="N183" s="29"/>
      <c r="O183" s="29"/>
      <c r="P183" s="29"/>
      <c r="Q183" s="29"/>
      <c r="R183" s="29"/>
      <c r="S183" s="29"/>
    </row>
    <row r="184" spans="1:19" customFormat="1" ht="12.75" customHeight="1" x14ac:dyDescent="0.2">
      <c r="A184" s="29"/>
      <c r="B184" s="29"/>
      <c r="C184" s="29"/>
      <c r="D184" s="29"/>
      <c r="E184" s="29"/>
      <c r="F184" s="29"/>
      <c r="G184" s="29"/>
      <c r="H184" s="29"/>
      <c r="I184" s="29"/>
      <c r="J184" s="29"/>
      <c r="K184" s="29"/>
      <c r="L184" s="29"/>
      <c r="M184" s="29"/>
      <c r="N184" s="29"/>
      <c r="O184" s="29"/>
      <c r="P184" s="29"/>
      <c r="Q184" s="29"/>
      <c r="R184" s="29"/>
      <c r="S184" s="29"/>
    </row>
    <row r="185" spans="1:19" customFormat="1" ht="12.75" customHeight="1" x14ac:dyDescent="0.2">
      <c r="A185" s="29"/>
      <c r="B185" s="29"/>
      <c r="C185" s="29"/>
      <c r="D185" s="29"/>
      <c r="E185" s="29"/>
      <c r="F185" s="29"/>
      <c r="G185" s="29"/>
      <c r="H185" s="29"/>
      <c r="I185" s="29"/>
      <c r="J185" s="29"/>
      <c r="K185" s="29"/>
      <c r="L185" s="29"/>
      <c r="M185" s="29"/>
      <c r="N185" s="29"/>
      <c r="O185" s="29"/>
      <c r="P185" s="29"/>
      <c r="Q185" s="29"/>
      <c r="R185" s="29"/>
      <c r="S185" s="29"/>
    </row>
    <row r="186" spans="1:19" customFormat="1" ht="12.75" customHeight="1" x14ac:dyDescent="0.2">
      <c r="A186" s="29"/>
      <c r="B186" s="29"/>
      <c r="C186" s="29"/>
      <c r="D186" s="29"/>
      <c r="E186" s="29"/>
      <c r="F186" s="29"/>
      <c r="G186" s="29"/>
      <c r="H186" s="29"/>
      <c r="I186" s="29"/>
      <c r="J186" s="29"/>
      <c r="K186" s="29"/>
      <c r="L186" s="29"/>
      <c r="M186" s="29"/>
      <c r="N186" s="29"/>
      <c r="O186" s="29"/>
      <c r="P186" s="29"/>
      <c r="Q186" s="29"/>
      <c r="R186" s="29"/>
      <c r="S186" s="29"/>
    </row>
    <row r="187" spans="1:19" customFormat="1" ht="12.75" customHeight="1" x14ac:dyDescent="0.2">
      <c r="A187" s="29"/>
      <c r="B187" s="29"/>
      <c r="C187" s="29"/>
      <c r="D187" s="29"/>
      <c r="E187" s="29"/>
      <c r="F187" s="29"/>
      <c r="G187" s="29"/>
      <c r="H187" s="29"/>
      <c r="I187" s="29"/>
      <c r="J187" s="29"/>
      <c r="K187" s="29"/>
      <c r="L187" s="29"/>
      <c r="M187" s="29"/>
      <c r="N187" s="29"/>
      <c r="O187" s="29"/>
      <c r="P187" s="29"/>
      <c r="Q187" s="29"/>
      <c r="R187" s="29"/>
      <c r="S187" s="29"/>
    </row>
    <row r="188" spans="1:19" customFormat="1" ht="12.75" customHeight="1" x14ac:dyDescent="0.2">
      <c r="A188" s="29"/>
      <c r="B188" s="29"/>
      <c r="C188" s="29"/>
      <c r="D188" s="29"/>
      <c r="E188" s="29"/>
      <c r="F188" s="29"/>
      <c r="G188" s="29"/>
      <c r="H188" s="29"/>
      <c r="I188" s="29"/>
      <c r="J188" s="29"/>
      <c r="K188" s="29"/>
      <c r="L188" s="29"/>
      <c r="M188" s="29"/>
      <c r="N188" s="29"/>
      <c r="O188" s="29"/>
      <c r="P188" s="29"/>
      <c r="Q188" s="29"/>
      <c r="R188" s="29"/>
      <c r="S188" s="29"/>
    </row>
    <row r="189" spans="1:19" customFormat="1" ht="12.75" customHeight="1" x14ac:dyDescent="0.2">
      <c r="A189" s="29"/>
      <c r="B189" s="29"/>
      <c r="C189" s="29"/>
      <c r="D189" s="29"/>
      <c r="E189" s="29"/>
      <c r="F189" s="29"/>
      <c r="G189" s="29"/>
      <c r="H189" s="29"/>
      <c r="I189" s="29"/>
      <c r="J189" s="29"/>
      <c r="K189" s="29"/>
      <c r="L189" s="29"/>
      <c r="M189" s="29"/>
      <c r="N189" s="29"/>
      <c r="O189" s="29"/>
      <c r="P189" s="29"/>
      <c r="Q189" s="29"/>
      <c r="R189" s="29"/>
      <c r="S189" s="29"/>
    </row>
    <row r="190" spans="1:19" customFormat="1" ht="12.75" customHeight="1" x14ac:dyDescent="0.2">
      <c r="A190" s="29"/>
      <c r="B190" s="29"/>
      <c r="C190" s="29"/>
      <c r="D190" s="29"/>
      <c r="E190" s="29"/>
      <c r="F190" s="29"/>
      <c r="G190" s="29"/>
      <c r="H190" s="29"/>
      <c r="I190" s="29"/>
      <c r="J190" s="29"/>
      <c r="K190" s="29"/>
      <c r="L190" s="29"/>
      <c r="M190" s="29"/>
      <c r="N190" s="29"/>
      <c r="O190" s="29"/>
      <c r="P190" s="29"/>
      <c r="Q190" s="29"/>
      <c r="R190" s="29"/>
      <c r="S190" s="29"/>
    </row>
    <row r="191" spans="1:19" customFormat="1" ht="12.75" customHeight="1" x14ac:dyDescent="0.2">
      <c r="A191" s="29"/>
      <c r="B191" s="29"/>
      <c r="C191" s="29"/>
      <c r="D191" s="29"/>
      <c r="E191" s="29"/>
      <c r="F191" s="29"/>
      <c r="G191" s="29"/>
      <c r="H191" s="29"/>
      <c r="I191" s="29"/>
      <c r="J191" s="29"/>
      <c r="K191" s="29"/>
      <c r="L191" s="29"/>
      <c r="M191" s="29"/>
      <c r="N191" s="29"/>
      <c r="O191" s="29"/>
      <c r="P191" s="29"/>
      <c r="Q191" s="29"/>
      <c r="R191" s="29"/>
      <c r="S191" s="29"/>
    </row>
    <row r="192" spans="1:19" customFormat="1" ht="12.75" customHeight="1" x14ac:dyDescent="0.2">
      <c r="A192" s="29"/>
      <c r="B192" s="29"/>
      <c r="C192" s="29"/>
      <c r="D192" s="29"/>
      <c r="E192" s="29"/>
      <c r="F192" s="29"/>
      <c r="G192" s="29"/>
      <c r="H192" s="29"/>
      <c r="I192" s="29"/>
      <c r="J192" s="29"/>
      <c r="K192" s="29"/>
      <c r="L192" s="29"/>
      <c r="M192" s="29"/>
      <c r="N192" s="29"/>
      <c r="O192" s="29"/>
      <c r="P192" s="29"/>
      <c r="Q192" s="29"/>
      <c r="R192" s="29"/>
      <c r="S192" s="29"/>
    </row>
    <row r="193" spans="1:19" customFormat="1" ht="12.75" customHeight="1" x14ac:dyDescent="0.2">
      <c r="A193" s="29"/>
      <c r="B193" s="29"/>
      <c r="C193" s="29"/>
      <c r="D193" s="29"/>
      <c r="E193" s="29"/>
      <c r="F193" s="29"/>
      <c r="G193" s="29"/>
      <c r="H193" s="29"/>
      <c r="I193" s="29"/>
      <c r="J193" s="29"/>
      <c r="K193" s="29"/>
      <c r="L193" s="29"/>
      <c r="M193" s="29"/>
      <c r="N193" s="29"/>
      <c r="O193" s="29"/>
      <c r="P193" s="29"/>
      <c r="Q193" s="29"/>
      <c r="R193" s="29"/>
      <c r="S193" s="29"/>
    </row>
    <row r="194" spans="1:19" customFormat="1" ht="12.75" customHeight="1" x14ac:dyDescent="0.2">
      <c r="A194" s="29"/>
      <c r="B194" s="29"/>
      <c r="C194" s="29"/>
      <c r="D194" s="29"/>
      <c r="E194" s="29"/>
      <c r="F194" s="29"/>
      <c r="G194" s="29"/>
      <c r="H194" s="29"/>
      <c r="I194" s="29"/>
      <c r="J194" s="29"/>
      <c r="K194" s="29"/>
      <c r="L194" s="29"/>
      <c r="M194" s="29"/>
      <c r="N194" s="29"/>
      <c r="O194" s="29"/>
      <c r="P194" s="29"/>
      <c r="Q194" s="29"/>
      <c r="R194" s="29"/>
      <c r="S194" s="29"/>
    </row>
    <row r="195" spans="1:19" customFormat="1" ht="12.75" customHeight="1" x14ac:dyDescent="0.2">
      <c r="A195" s="29"/>
      <c r="B195" s="29"/>
      <c r="C195" s="29"/>
      <c r="D195" s="29"/>
      <c r="E195" s="29"/>
      <c r="F195" s="29"/>
      <c r="G195" s="29"/>
      <c r="H195" s="29"/>
      <c r="I195" s="29"/>
      <c r="J195" s="29"/>
      <c r="K195" s="29"/>
      <c r="L195" s="29"/>
      <c r="M195" s="29"/>
      <c r="N195" s="29"/>
      <c r="O195" s="29"/>
      <c r="P195" s="29"/>
      <c r="Q195" s="29"/>
      <c r="R195" s="29"/>
      <c r="S195" s="29"/>
    </row>
    <row r="196" spans="1:19" customFormat="1" ht="12.75" customHeight="1" x14ac:dyDescent="0.2">
      <c r="A196" s="29"/>
      <c r="B196" s="29"/>
      <c r="C196" s="29"/>
      <c r="D196" s="29"/>
      <c r="E196" s="29"/>
      <c r="F196" s="29"/>
      <c r="G196" s="29"/>
      <c r="H196" s="29"/>
      <c r="I196" s="29"/>
      <c r="J196" s="29"/>
      <c r="K196" s="29"/>
      <c r="L196" s="29"/>
      <c r="M196" s="29"/>
      <c r="N196" s="29"/>
      <c r="O196" s="29"/>
      <c r="P196" s="29"/>
      <c r="Q196" s="29"/>
      <c r="R196" s="29"/>
      <c r="S196" s="29"/>
    </row>
    <row r="197" spans="1:19" customFormat="1" ht="12.75" customHeight="1" x14ac:dyDescent="0.2">
      <c r="A197" s="29"/>
      <c r="B197" s="29"/>
      <c r="C197" s="29"/>
      <c r="D197" s="29"/>
      <c r="E197" s="29"/>
      <c r="F197" s="29"/>
      <c r="G197" s="29"/>
      <c r="H197" s="29"/>
      <c r="I197" s="29"/>
      <c r="J197" s="29"/>
      <c r="K197" s="29"/>
      <c r="L197" s="29"/>
      <c r="M197" s="29"/>
      <c r="N197" s="29"/>
      <c r="O197" s="29"/>
      <c r="P197" s="29"/>
      <c r="Q197" s="29"/>
      <c r="R197" s="29"/>
      <c r="S197" s="29"/>
    </row>
    <row r="198" spans="1:19" customFormat="1" ht="12.75" customHeight="1" x14ac:dyDescent="0.2">
      <c r="A198" s="29"/>
      <c r="B198" s="29"/>
      <c r="C198" s="29"/>
      <c r="D198" s="29"/>
      <c r="E198" s="29"/>
      <c r="F198" s="29"/>
      <c r="G198" s="29"/>
      <c r="H198" s="29"/>
      <c r="I198" s="29"/>
      <c r="J198" s="29"/>
      <c r="K198" s="29"/>
      <c r="L198" s="29"/>
      <c r="M198" s="29"/>
      <c r="N198" s="29"/>
      <c r="O198" s="29"/>
      <c r="P198" s="29"/>
      <c r="Q198" s="29"/>
      <c r="R198" s="29"/>
      <c r="S198" s="29"/>
    </row>
    <row r="199" spans="1:19" customFormat="1" ht="12.75" customHeight="1" x14ac:dyDescent="0.2">
      <c r="A199" s="29"/>
      <c r="B199" s="29"/>
      <c r="C199" s="29"/>
      <c r="D199" s="29"/>
      <c r="E199" s="29"/>
      <c r="F199" s="29"/>
      <c r="G199" s="29"/>
      <c r="H199" s="29"/>
      <c r="I199" s="29"/>
      <c r="J199" s="29"/>
      <c r="K199" s="29"/>
      <c r="L199" s="29"/>
      <c r="M199" s="29"/>
      <c r="N199" s="29"/>
      <c r="O199" s="29"/>
      <c r="P199" s="29"/>
      <c r="Q199" s="29"/>
      <c r="R199" s="29"/>
      <c r="S199" s="29"/>
    </row>
    <row r="200" spans="1:19" customFormat="1" ht="12.75" customHeight="1" x14ac:dyDescent="0.2">
      <c r="A200" s="29"/>
      <c r="B200" s="29"/>
      <c r="C200" s="29"/>
      <c r="D200" s="29"/>
      <c r="E200" s="29"/>
      <c r="F200" s="29"/>
      <c r="G200" s="29"/>
      <c r="H200" s="29"/>
      <c r="I200" s="29"/>
      <c r="J200" s="29"/>
      <c r="K200" s="29"/>
      <c r="L200" s="29"/>
      <c r="M200" s="29"/>
      <c r="N200" s="29"/>
      <c r="O200" s="29"/>
      <c r="P200" s="29"/>
      <c r="Q200" s="29"/>
      <c r="R200" s="29"/>
      <c r="S200" s="29"/>
    </row>
    <row r="201" spans="1:19" customFormat="1" ht="12.75" customHeight="1" x14ac:dyDescent="0.2">
      <c r="A201" s="29"/>
      <c r="B201" s="29"/>
      <c r="C201" s="29"/>
      <c r="D201" s="29"/>
      <c r="E201" s="29"/>
      <c r="F201" s="29"/>
      <c r="G201" s="29"/>
      <c r="H201" s="29"/>
      <c r="I201" s="29"/>
      <c r="J201" s="29"/>
      <c r="K201" s="29"/>
      <c r="L201" s="29"/>
      <c r="M201" s="29"/>
      <c r="N201" s="29"/>
      <c r="O201" s="29"/>
      <c r="P201" s="29"/>
      <c r="Q201" s="29"/>
      <c r="R201" s="29"/>
      <c r="S201" s="29"/>
    </row>
    <row r="202" spans="1:19" customFormat="1" ht="12.75" customHeight="1" x14ac:dyDescent="0.2">
      <c r="A202" s="29"/>
      <c r="B202" s="29"/>
      <c r="C202" s="29"/>
      <c r="D202" s="29"/>
      <c r="E202" s="29"/>
      <c r="F202" s="29"/>
      <c r="G202" s="29"/>
      <c r="H202" s="29"/>
      <c r="I202" s="29"/>
      <c r="J202" s="29"/>
      <c r="K202" s="29"/>
      <c r="L202" s="29"/>
      <c r="M202" s="29"/>
      <c r="N202" s="29"/>
      <c r="O202" s="29"/>
      <c r="P202" s="29"/>
      <c r="Q202" s="29"/>
      <c r="R202" s="29"/>
      <c r="S202" s="29"/>
    </row>
    <row r="203" spans="1:19" customFormat="1" ht="12.75" customHeight="1" x14ac:dyDescent="0.2">
      <c r="A203" s="29"/>
      <c r="B203" s="29"/>
      <c r="C203" s="29"/>
      <c r="D203" s="29"/>
      <c r="E203" s="29"/>
      <c r="F203" s="29"/>
      <c r="G203" s="29"/>
      <c r="H203" s="29"/>
      <c r="I203" s="29"/>
      <c r="J203" s="29"/>
      <c r="K203" s="29"/>
      <c r="L203" s="29"/>
      <c r="M203" s="29"/>
      <c r="N203" s="29"/>
      <c r="O203" s="29"/>
      <c r="P203" s="29"/>
      <c r="Q203" s="29"/>
      <c r="R203" s="29"/>
      <c r="S203" s="29"/>
    </row>
    <row r="204" spans="1:19" customFormat="1" ht="12.75" customHeight="1" x14ac:dyDescent="0.2">
      <c r="A204" s="29"/>
      <c r="B204" s="29"/>
      <c r="C204" s="29"/>
      <c r="D204" s="29"/>
      <c r="E204" s="29"/>
      <c r="F204" s="29"/>
      <c r="G204" s="29"/>
      <c r="H204" s="29"/>
      <c r="I204" s="29"/>
      <c r="J204" s="29"/>
      <c r="K204" s="29"/>
      <c r="L204" s="29"/>
      <c r="M204" s="29"/>
      <c r="N204" s="29"/>
      <c r="O204" s="29"/>
      <c r="P204" s="29"/>
      <c r="Q204" s="29"/>
      <c r="R204" s="29"/>
      <c r="S204" s="29"/>
    </row>
    <row r="205" spans="1:19" customFormat="1" ht="12.75" customHeight="1" x14ac:dyDescent="0.2">
      <c r="A205" s="29"/>
      <c r="B205" s="29"/>
      <c r="C205" s="29"/>
      <c r="D205" s="29"/>
      <c r="E205" s="29"/>
      <c r="F205" s="29"/>
      <c r="G205" s="29"/>
      <c r="H205" s="29"/>
      <c r="I205" s="29"/>
      <c r="J205" s="29"/>
      <c r="K205" s="29"/>
      <c r="L205" s="29"/>
      <c r="M205" s="29"/>
      <c r="N205" s="29"/>
      <c r="O205" s="29"/>
      <c r="P205" s="29"/>
      <c r="Q205" s="29"/>
      <c r="R205" s="29"/>
      <c r="S205" s="29"/>
    </row>
    <row r="206" spans="1:19" customFormat="1" ht="12.75" customHeight="1" x14ac:dyDescent="0.2">
      <c r="A206" s="29"/>
      <c r="B206" s="29"/>
      <c r="C206" s="29"/>
      <c r="D206" s="29"/>
      <c r="E206" s="29"/>
      <c r="F206" s="29"/>
      <c r="G206" s="29"/>
      <c r="H206" s="29"/>
      <c r="I206" s="29"/>
      <c r="J206" s="29"/>
      <c r="K206" s="29"/>
      <c r="L206" s="29"/>
      <c r="M206" s="29"/>
      <c r="N206" s="29"/>
      <c r="O206" s="29"/>
      <c r="P206" s="29"/>
      <c r="Q206" s="29"/>
      <c r="R206" s="29"/>
      <c r="S206" s="29"/>
    </row>
    <row r="207" spans="1:19" customFormat="1" ht="12.75" customHeight="1" x14ac:dyDescent="0.2">
      <c r="A207" s="29"/>
      <c r="B207" s="29"/>
      <c r="C207" s="29"/>
      <c r="D207" s="29"/>
      <c r="E207" s="29"/>
      <c r="F207" s="29"/>
      <c r="G207" s="29"/>
      <c r="H207" s="29"/>
      <c r="I207" s="29"/>
      <c r="J207" s="29"/>
      <c r="K207" s="29"/>
      <c r="L207" s="29"/>
      <c r="M207" s="29"/>
      <c r="N207" s="29"/>
      <c r="O207" s="29"/>
      <c r="P207" s="29"/>
      <c r="Q207" s="29"/>
      <c r="R207" s="29"/>
      <c r="S207" s="29"/>
    </row>
    <row r="208" spans="1:19" customFormat="1" ht="12.75" customHeight="1" x14ac:dyDescent="0.2">
      <c r="A208" s="29"/>
      <c r="B208" s="29"/>
      <c r="C208" s="29"/>
      <c r="D208" s="29"/>
      <c r="E208" s="29"/>
      <c r="F208" s="29"/>
      <c r="G208" s="29"/>
      <c r="H208" s="29"/>
      <c r="I208" s="29"/>
      <c r="J208" s="29"/>
      <c r="K208" s="29"/>
      <c r="L208" s="29"/>
      <c r="M208" s="29"/>
      <c r="N208" s="29"/>
      <c r="O208" s="29"/>
      <c r="P208" s="29"/>
      <c r="Q208" s="29"/>
      <c r="R208" s="29"/>
      <c r="S208" s="29"/>
    </row>
    <row r="209" spans="1:19" customFormat="1" ht="12.75" customHeight="1" x14ac:dyDescent="0.2">
      <c r="A209" s="29"/>
      <c r="B209" s="29"/>
      <c r="C209" s="29"/>
      <c r="D209" s="29"/>
      <c r="E209" s="29"/>
      <c r="F209" s="29"/>
      <c r="G209" s="29"/>
      <c r="H209" s="29"/>
      <c r="I209" s="29"/>
      <c r="J209" s="29"/>
      <c r="K209" s="29"/>
      <c r="L209" s="29"/>
      <c r="M209" s="29"/>
      <c r="N209" s="29"/>
      <c r="O209" s="29"/>
      <c r="P209" s="29"/>
      <c r="Q209" s="29"/>
      <c r="R209" s="29"/>
      <c r="S209" s="29"/>
    </row>
    <row r="210" spans="1:19" customFormat="1" ht="12.75" customHeight="1" x14ac:dyDescent="0.2">
      <c r="A210" s="29"/>
      <c r="B210" s="29"/>
      <c r="C210" s="29"/>
      <c r="D210" s="29"/>
      <c r="E210" s="29"/>
      <c r="F210" s="29"/>
      <c r="G210" s="29"/>
      <c r="H210" s="29"/>
      <c r="I210" s="29"/>
      <c r="J210" s="29"/>
      <c r="K210" s="29"/>
      <c r="L210" s="29"/>
      <c r="M210" s="29"/>
      <c r="N210" s="29"/>
      <c r="O210" s="29"/>
      <c r="P210" s="29"/>
      <c r="Q210" s="29"/>
      <c r="R210" s="29"/>
      <c r="S210" s="29"/>
    </row>
    <row r="211" spans="1:19" customFormat="1" ht="12.75" customHeight="1" x14ac:dyDescent="0.2">
      <c r="A211" s="29"/>
      <c r="B211" s="29"/>
      <c r="C211" s="29"/>
      <c r="D211" s="29"/>
      <c r="E211" s="29"/>
      <c r="F211" s="29"/>
      <c r="G211" s="29"/>
      <c r="H211" s="29"/>
      <c r="I211" s="29"/>
      <c r="J211" s="29"/>
      <c r="K211" s="29"/>
      <c r="L211" s="29"/>
      <c r="M211" s="29"/>
      <c r="N211" s="29"/>
      <c r="O211" s="29"/>
      <c r="P211" s="29"/>
      <c r="Q211" s="29"/>
      <c r="R211" s="29"/>
      <c r="S211" s="29"/>
    </row>
    <row r="212" spans="1:19" customFormat="1" ht="12.75" customHeight="1" x14ac:dyDescent="0.2">
      <c r="A212" s="29"/>
      <c r="B212" s="29"/>
      <c r="C212" s="29"/>
      <c r="D212" s="29"/>
      <c r="E212" s="29"/>
      <c r="F212" s="29"/>
      <c r="G212" s="29"/>
      <c r="H212" s="29"/>
      <c r="I212" s="29"/>
      <c r="J212" s="29"/>
      <c r="K212" s="29"/>
      <c r="L212" s="29"/>
      <c r="M212" s="29"/>
      <c r="N212" s="29"/>
      <c r="O212" s="29"/>
      <c r="P212" s="29"/>
      <c r="Q212" s="29"/>
      <c r="R212" s="29"/>
      <c r="S212" s="29"/>
    </row>
    <row r="213" spans="1:19" customFormat="1" ht="12.75" customHeight="1" x14ac:dyDescent="0.2">
      <c r="A213" s="29"/>
      <c r="B213" s="29"/>
      <c r="C213" s="29"/>
      <c r="D213" s="29"/>
      <c r="E213" s="29"/>
      <c r="F213" s="29"/>
      <c r="G213" s="29"/>
      <c r="H213" s="29"/>
      <c r="I213" s="29"/>
      <c r="J213" s="29"/>
      <c r="K213" s="29"/>
      <c r="L213" s="29"/>
      <c r="M213" s="29"/>
      <c r="N213" s="29"/>
      <c r="O213" s="29"/>
      <c r="P213" s="29"/>
      <c r="Q213" s="29"/>
      <c r="R213" s="29"/>
      <c r="S213" s="29"/>
    </row>
    <row r="214" spans="1:19" customFormat="1" ht="12.75" customHeight="1" x14ac:dyDescent="0.2">
      <c r="A214" s="29"/>
      <c r="B214" s="29"/>
      <c r="C214" s="29"/>
      <c r="D214" s="29"/>
      <c r="E214" s="29"/>
      <c r="F214" s="29"/>
      <c r="G214" s="29"/>
      <c r="H214" s="29"/>
      <c r="I214" s="29"/>
      <c r="J214" s="29"/>
      <c r="K214" s="29"/>
      <c r="L214" s="29"/>
      <c r="M214" s="29"/>
      <c r="N214" s="29"/>
      <c r="O214" s="29"/>
      <c r="P214" s="29"/>
      <c r="Q214" s="29"/>
      <c r="R214" s="29"/>
      <c r="S214" s="29"/>
    </row>
    <row r="215" spans="1:19" customFormat="1" ht="12.75" customHeight="1" x14ac:dyDescent="0.2">
      <c r="A215" s="29"/>
      <c r="B215" s="29"/>
      <c r="C215" s="29"/>
      <c r="D215" s="29"/>
      <c r="E215" s="29"/>
      <c r="F215" s="29"/>
      <c r="G215" s="29"/>
      <c r="H215" s="29"/>
      <c r="I215" s="29"/>
      <c r="J215" s="29"/>
      <c r="K215" s="29"/>
      <c r="L215" s="29"/>
      <c r="M215" s="29"/>
      <c r="N215" s="29"/>
      <c r="O215" s="29"/>
      <c r="P215" s="29"/>
      <c r="Q215" s="29"/>
      <c r="R215" s="29"/>
      <c r="S215" s="29"/>
    </row>
    <row r="216" spans="1:19" customFormat="1" ht="12.75" customHeight="1" x14ac:dyDescent="0.2">
      <c r="A216" s="29"/>
      <c r="B216" s="29"/>
      <c r="C216" s="29"/>
      <c r="D216" s="29"/>
      <c r="E216" s="29"/>
      <c r="F216" s="29"/>
      <c r="G216" s="29"/>
      <c r="H216" s="29"/>
      <c r="I216" s="29"/>
      <c r="J216" s="29"/>
      <c r="K216" s="29"/>
      <c r="L216" s="29"/>
      <c r="M216" s="29"/>
      <c r="N216" s="29"/>
      <c r="O216" s="29"/>
      <c r="P216" s="29"/>
      <c r="Q216" s="29"/>
      <c r="R216" s="29"/>
      <c r="S216" s="29"/>
    </row>
    <row r="217" spans="1:19" customFormat="1" ht="12.75" customHeight="1" x14ac:dyDescent="0.2">
      <c r="A217" s="29"/>
      <c r="B217" s="29"/>
      <c r="C217" s="29"/>
      <c r="D217" s="29"/>
      <c r="E217" s="29"/>
      <c r="F217" s="29"/>
      <c r="G217" s="29"/>
      <c r="H217" s="29"/>
      <c r="I217" s="29"/>
      <c r="J217" s="29"/>
      <c r="K217" s="29"/>
      <c r="L217" s="29"/>
      <c r="M217" s="29"/>
      <c r="N217" s="29"/>
      <c r="O217" s="29"/>
      <c r="P217" s="29"/>
      <c r="Q217" s="29"/>
      <c r="R217" s="29"/>
      <c r="S217" s="29"/>
    </row>
    <row r="218" spans="1:19" customFormat="1" ht="12.75" customHeight="1" x14ac:dyDescent="0.2">
      <c r="A218" s="29"/>
      <c r="B218" s="29"/>
      <c r="C218" s="29"/>
      <c r="D218" s="29"/>
      <c r="E218" s="29"/>
      <c r="F218" s="29"/>
      <c r="G218" s="29"/>
      <c r="H218" s="29"/>
      <c r="I218" s="29"/>
      <c r="J218" s="29"/>
      <c r="K218" s="29"/>
      <c r="L218" s="29"/>
      <c r="M218" s="29"/>
      <c r="N218" s="29"/>
      <c r="O218" s="29"/>
      <c r="P218" s="29"/>
      <c r="Q218" s="29"/>
      <c r="R218" s="29"/>
      <c r="S218" s="29"/>
    </row>
    <row r="219" spans="1:19" customFormat="1" ht="12.75" customHeight="1" x14ac:dyDescent="0.2">
      <c r="A219" s="29"/>
      <c r="B219" s="29"/>
      <c r="C219" s="29"/>
      <c r="D219" s="29"/>
      <c r="E219" s="29"/>
      <c r="F219" s="29"/>
      <c r="G219" s="29"/>
      <c r="H219" s="29"/>
      <c r="I219" s="29"/>
      <c r="J219" s="29"/>
      <c r="K219" s="29"/>
      <c r="L219" s="29"/>
      <c r="M219" s="29"/>
      <c r="N219" s="29"/>
      <c r="O219" s="29"/>
      <c r="P219" s="29"/>
      <c r="Q219" s="29"/>
      <c r="R219" s="29"/>
      <c r="S219" s="29"/>
    </row>
    <row r="220" spans="1:19" customFormat="1" ht="12.75" customHeight="1" x14ac:dyDescent="0.2">
      <c r="A220" s="29"/>
      <c r="B220" s="29"/>
      <c r="C220" s="29"/>
      <c r="D220" s="29"/>
      <c r="E220" s="29"/>
      <c r="F220" s="29"/>
      <c r="G220" s="29"/>
      <c r="H220" s="29"/>
      <c r="I220" s="29"/>
      <c r="J220" s="29"/>
      <c r="K220" s="29"/>
      <c r="L220" s="29"/>
      <c r="M220" s="29"/>
      <c r="N220" s="29"/>
      <c r="O220" s="29"/>
      <c r="P220" s="29"/>
      <c r="Q220" s="29"/>
      <c r="R220" s="29"/>
      <c r="S220" s="29"/>
    </row>
    <row r="221" spans="1:19" customFormat="1" ht="12.75" customHeight="1" x14ac:dyDescent="0.2">
      <c r="A221" s="29"/>
      <c r="B221" s="29"/>
      <c r="C221" s="29"/>
      <c r="D221" s="29"/>
      <c r="E221" s="29"/>
      <c r="F221" s="29"/>
      <c r="G221" s="29"/>
      <c r="H221" s="29"/>
      <c r="I221" s="29"/>
      <c r="J221" s="29"/>
      <c r="K221" s="29"/>
      <c r="L221" s="29"/>
      <c r="M221" s="29"/>
      <c r="N221" s="29"/>
      <c r="O221" s="29"/>
      <c r="P221" s="29"/>
      <c r="Q221" s="29"/>
      <c r="R221" s="29"/>
      <c r="S221" s="29"/>
    </row>
    <row r="222" spans="1:19" customFormat="1" ht="12.75" customHeight="1" x14ac:dyDescent="0.2">
      <c r="A222" s="29"/>
      <c r="B222" s="29"/>
      <c r="C222" s="29"/>
      <c r="D222" s="29"/>
      <c r="E222" s="29"/>
      <c r="F222" s="29"/>
      <c r="G222" s="29"/>
      <c r="H222" s="29"/>
      <c r="I222" s="29"/>
      <c r="J222" s="29"/>
      <c r="K222" s="29"/>
      <c r="L222" s="29"/>
      <c r="M222" s="29"/>
      <c r="N222" s="29"/>
      <c r="O222" s="29"/>
      <c r="P222" s="29"/>
      <c r="Q222" s="29"/>
      <c r="R222" s="29"/>
      <c r="S222" s="29"/>
    </row>
    <row r="223" spans="1:19" customFormat="1" ht="12.75" customHeight="1" x14ac:dyDescent="0.2">
      <c r="A223" s="29"/>
      <c r="B223" s="29"/>
      <c r="C223" s="29"/>
      <c r="D223" s="29"/>
      <c r="E223" s="29"/>
      <c r="F223" s="29"/>
      <c r="G223" s="29"/>
      <c r="H223" s="29"/>
      <c r="I223" s="29"/>
      <c r="J223" s="29"/>
      <c r="K223" s="29"/>
      <c r="L223" s="29"/>
      <c r="M223" s="29"/>
      <c r="N223" s="29"/>
      <c r="O223" s="29"/>
      <c r="P223" s="29"/>
      <c r="Q223" s="29"/>
      <c r="R223" s="29"/>
      <c r="S223" s="29"/>
    </row>
    <row r="224" spans="1:19" customFormat="1" ht="12.75" customHeight="1" x14ac:dyDescent="0.2">
      <c r="A224" s="29"/>
      <c r="B224" s="29"/>
      <c r="C224" s="29"/>
      <c r="D224" s="29"/>
      <c r="E224" s="29"/>
      <c r="F224" s="29"/>
      <c r="G224" s="29"/>
      <c r="H224" s="29"/>
      <c r="I224" s="29"/>
      <c r="J224" s="29"/>
      <c r="K224" s="29"/>
      <c r="L224" s="29"/>
      <c r="M224" s="29"/>
      <c r="N224" s="29"/>
      <c r="O224" s="29"/>
      <c r="P224" s="29"/>
      <c r="Q224" s="29"/>
      <c r="R224" s="29"/>
      <c r="S224" s="29"/>
    </row>
    <row r="225" spans="1:19" customFormat="1" ht="12.75" customHeight="1" x14ac:dyDescent="0.2">
      <c r="A225" s="29"/>
      <c r="B225" s="29"/>
      <c r="C225" s="29"/>
      <c r="D225" s="29"/>
      <c r="E225" s="29"/>
      <c r="F225" s="29"/>
      <c r="G225" s="29"/>
      <c r="H225" s="29"/>
      <c r="I225" s="29"/>
      <c r="J225" s="29"/>
      <c r="K225" s="29"/>
      <c r="L225" s="29"/>
      <c r="M225" s="29"/>
      <c r="N225" s="29"/>
      <c r="O225" s="29"/>
      <c r="P225" s="29"/>
      <c r="Q225" s="29"/>
      <c r="R225" s="29"/>
      <c r="S225" s="29"/>
    </row>
    <row r="226" spans="1:19" customFormat="1" ht="12.75" customHeight="1" x14ac:dyDescent="0.2">
      <c r="A226" s="29"/>
      <c r="B226" s="29"/>
      <c r="C226" s="29"/>
      <c r="D226" s="29"/>
      <c r="E226" s="29"/>
      <c r="F226" s="29"/>
      <c r="G226" s="29"/>
      <c r="H226" s="29"/>
      <c r="I226" s="29"/>
      <c r="J226" s="29"/>
      <c r="K226" s="29"/>
      <c r="L226" s="29"/>
      <c r="M226" s="29"/>
      <c r="N226" s="29"/>
      <c r="O226" s="29"/>
      <c r="P226" s="29"/>
      <c r="Q226" s="29"/>
      <c r="R226" s="29"/>
      <c r="S226" s="29"/>
    </row>
    <row r="227" spans="1:19" customFormat="1" ht="12.75" customHeight="1" x14ac:dyDescent="0.2">
      <c r="A227" s="29"/>
      <c r="B227" s="29"/>
      <c r="C227" s="29"/>
      <c r="D227" s="29"/>
      <c r="E227" s="29"/>
      <c r="F227" s="29"/>
      <c r="G227" s="29"/>
      <c r="H227" s="29"/>
      <c r="I227" s="29"/>
      <c r="J227" s="29"/>
      <c r="K227" s="29"/>
      <c r="L227" s="29"/>
      <c r="M227" s="29"/>
      <c r="N227" s="29"/>
      <c r="O227" s="29"/>
      <c r="P227" s="29"/>
      <c r="Q227" s="29"/>
      <c r="R227" s="29"/>
      <c r="S227" s="29"/>
    </row>
    <row r="228" spans="1:19" customFormat="1" ht="12.75" customHeight="1" x14ac:dyDescent="0.2">
      <c r="A228" s="29"/>
      <c r="B228" s="29"/>
      <c r="C228" s="29"/>
      <c r="D228" s="29"/>
      <c r="E228" s="29"/>
      <c r="F228" s="29"/>
      <c r="G228" s="29"/>
      <c r="H228" s="29"/>
      <c r="I228" s="29"/>
      <c r="J228" s="29"/>
      <c r="K228" s="29"/>
      <c r="L228" s="29"/>
      <c r="M228" s="29"/>
      <c r="N228" s="29"/>
      <c r="O228" s="29"/>
      <c r="P228" s="29"/>
      <c r="Q228" s="29"/>
      <c r="R228" s="29"/>
      <c r="S228" s="29"/>
    </row>
    <row r="229" spans="1:19" customFormat="1" ht="12.75" customHeight="1" x14ac:dyDescent="0.2">
      <c r="A229" s="29"/>
      <c r="B229" s="29"/>
      <c r="C229" s="29"/>
      <c r="D229" s="29"/>
      <c r="E229" s="29"/>
      <c r="F229" s="29"/>
      <c r="G229" s="29"/>
      <c r="H229" s="29"/>
      <c r="I229" s="29"/>
      <c r="J229" s="29"/>
      <c r="K229" s="29"/>
      <c r="L229" s="29"/>
      <c r="M229" s="29"/>
      <c r="N229" s="29"/>
      <c r="O229" s="29"/>
      <c r="P229" s="29"/>
      <c r="Q229" s="29"/>
      <c r="R229" s="29"/>
      <c r="S229" s="29"/>
    </row>
    <row r="230" spans="1:19" customFormat="1" ht="12.75" customHeight="1" x14ac:dyDescent="0.2">
      <c r="A230" s="29"/>
      <c r="B230" s="29"/>
      <c r="C230" s="29"/>
      <c r="D230" s="29"/>
      <c r="E230" s="29"/>
      <c r="F230" s="29"/>
      <c r="G230" s="29"/>
      <c r="H230" s="29"/>
      <c r="I230" s="29"/>
      <c r="J230" s="29"/>
      <c r="K230" s="29"/>
      <c r="L230" s="29"/>
      <c r="M230" s="29"/>
      <c r="N230" s="29"/>
      <c r="O230" s="29"/>
      <c r="P230" s="29"/>
      <c r="Q230" s="29"/>
      <c r="R230" s="29"/>
      <c r="S230" s="29"/>
    </row>
    <row r="231" spans="1:19" customFormat="1" ht="12.75" customHeight="1" x14ac:dyDescent="0.2">
      <c r="A231" s="29"/>
      <c r="B231" s="29"/>
      <c r="C231" s="29"/>
      <c r="D231" s="29"/>
      <c r="E231" s="29"/>
      <c r="F231" s="29"/>
      <c r="G231" s="29"/>
      <c r="H231" s="29"/>
      <c r="I231" s="29"/>
      <c r="J231" s="29"/>
      <c r="K231" s="29"/>
      <c r="L231" s="29"/>
      <c r="M231" s="29"/>
      <c r="N231" s="29"/>
      <c r="O231" s="29"/>
      <c r="P231" s="29"/>
      <c r="Q231" s="29"/>
      <c r="R231" s="29"/>
      <c r="S231" s="29"/>
    </row>
    <row r="232" spans="1:19" customFormat="1" ht="12.75" customHeight="1" x14ac:dyDescent="0.2">
      <c r="A232" s="29"/>
      <c r="B232" s="29"/>
      <c r="C232" s="29"/>
      <c r="D232" s="29"/>
      <c r="E232" s="29"/>
      <c r="F232" s="29"/>
      <c r="G232" s="29"/>
      <c r="H232" s="29"/>
      <c r="I232" s="29"/>
      <c r="J232" s="29"/>
      <c r="K232" s="29"/>
      <c r="L232" s="29"/>
      <c r="M232" s="29"/>
      <c r="N232" s="29"/>
      <c r="O232" s="29"/>
      <c r="P232" s="29"/>
      <c r="Q232" s="29"/>
      <c r="R232" s="29"/>
      <c r="S232" s="29"/>
    </row>
    <row r="233" spans="1:19" customFormat="1" ht="12.75" customHeight="1" x14ac:dyDescent="0.2">
      <c r="A233" s="29"/>
      <c r="B233" s="29"/>
      <c r="C233" s="29"/>
      <c r="D233" s="29"/>
      <c r="E233" s="29"/>
      <c r="F233" s="29"/>
      <c r="G233" s="29"/>
      <c r="H233" s="29"/>
      <c r="I233" s="29"/>
      <c r="J233" s="29"/>
      <c r="K233" s="29"/>
      <c r="L233" s="29"/>
      <c r="M233" s="29"/>
      <c r="N233" s="29"/>
      <c r="O233" s="29"/>
      <c r="P233" s="29"/>
      <c r="Q233" s="29"/>
      <c r="R233" s="29"/>
      <c r="S233" s="29"/>
    </row>
    <row r="234" spans="1:19" customFormat="1" ht="12.75" customHeight="1" x14ac:dyDescent="0.2">
      <c r="A234" s="29"/>
      <c r="B234" s="29"/>
      <c r="C234" s="29"/>
      <c r="D234" s="29"/>
      <c r="E234" s="29"/>
      <c r="F234" s="29"/>
      <c r="G234" s="29"/>
      <c r="H234" s="29"/>
      <c r="I234" s="29"/>
      <c r="J234" s="29"/>
      <c r="K234" s="29"/>
      <c r="L234" s="29"/>
      <c r="M234" s="29"/>
      <c r="N234" s="29"/>
      <c r="O234" s="29"/>
      <c r="P234" s="29"/>
      <c r="Q234" s="29"/>
      <c r="R234" s="29"/>
      <c r="S234" s="29"/>
    </row>
    <row r="235" spans="1:19" customFormat="1" ht="12.75" customHeight="1" x14ac:dyDescent="0.2">
      <c r="A235" s="29"/>
      <c r="B235" s="29"/>
      <c r="C235" s="29"/>
      <c r="D235" s="29"/>
      <c r="E235" s="29"/>
      <c r="F235" s="29"/>
      <c r="G235" s="29"/>
      <c r="H235" s="29"/>
      <c r="I235" s="29"/>
      <c r="J235" s="29"/>
      <c r="K235" s="29"/>
      <c r="L235" s="29"/>
      <c r="M235" s="29"/>
      <c r="N235" s="29"/>
      <c r="O235" s="29"/>
      <c r="P235" s="29"/>
      <c r="Q235" s="29"/>
      <c r="R235" s="29"/>
      <c r="S235" s="29"/>
    </row>
    <row r="236" spans="1:19" customFormat="1" ht="12.75" customHeight="1" x14ac:dyDescent="0.2">
      <c r="A236" s="29"/>
      <c r="B236" s="29"/>
      <c r="C236" s="29"/>
      <c r="D236" s="29"/>
      <c r="E236" s="29"/>
      <c r="F236" s="29"/>
      <c r="G236" s="29"/>
      <c r="H236" s="29"/>
      <c r="I236" s="29"/>
      <c r="J236" s="29"/>
      <c r="K236" s="29"/>
      <c r="L236" s="29"/>
      <c r="M236" s="29"/>
      <c r="N236" s="29"/>
      <c r="O236" s="29"/>
      <c r="P236" s="29"/>
      <c r="Q236" s="29"/>
      <c r="R236" s="29"/>
      <c r="S236" s="29"/>
    </row>
    <row r="237" spans="1:19" customFormat="1" ht="12.75" customHeight="1" x14ac:dyDescent="0.2">
      <c r="A237" s="29"/>
      <c r="B237" s="29"/>
      <c r="C237" s="29"/>
      <c r="D237" s="29"/>
      <c r="E237" s="29"/>
      <c r="F237" s="29"/>
      <c r="G237" s="29"/>
      <c r="H237" s="29"/>
      <c r="I237" s="29"/>
      <c r="J237" s="29"/>
      <c r="K237" s="29"/>
      <c r="L237" s="29"/>
      <c r="M237" s="29"/>
      <c r="N237" s="29"/>
      <c r="O237" s="29"/>
      <c r="P237" s="29"/>
      <c r="Q237" s="29"/>
      <c r="R237" s="29"/>
      <c r="S237" s="29"/>
    </row>
    <row r="238" spans="1:19" customFormat="1" ht="12.75" customHeight="1" x14ac:dyDescent="0.2">
      <c r="A238" s="29"/>
      <c r="B238" s="29"/>
      <c r="C238" s="29"/>
      <c r="D238" s="29"/>
      <c r="E238" s="29"/>
      <c r="F238" s="29"/>
      <c r="G238" s="29"/>
      <c r="H238" s="29"/>
      <c r="I238" s="29"/>
      <c r="J238" s="29"/>
      <c r="K238" s="29"/>
      <c r="L238" s="29"/>
      <c r="M238" s="29"/>
      <c r="N238" s="29"/>
      <c r="O238" s="29"/>
      <c r="P238" s="29"/>
      <c r="Q238" s="29"/>
      <c r="R238" s="29"/>
      <c r="S238" s="29"/>
    </row>
    <row r="239" spans="1:19" customFormat="1" ht="12.75" customHeight="1" x14ac:dyDescent="0.2">
      <c r="A239" s="29"/>
      <c r="B239" s="29"/>
      <c r="C239" s="29"/>
      <c r="D239" s="29"/>
      <c r="E239" s="29"/>
      <c r="F239" s="29"/>
      <c r="G239" s="29"/>
      <c r="H239" s="29"/>
      <c r="I239" s="29"/>
      <c r="J239" s="29"/>
      <c r="K239" s="29"/>
      <c r="L239" s="29"/>
      <c r="M239" s="29"/>
      <c r="N239" s="29"/>
      <c r="O239" s="29"/>
      <c r="P239" s="29"/>
      <c r="Q239" s="29"/>
      <c r="R239" s="29"/>
      <c r="S239" s="29"/>
    </row>
    <row r="240" spans="1:19" customFormat="1" ht="12.75" customHeight="1" x14ac:dyDescent="0.2">
      <c r="A240" s="29"/>
      <c r="B240" s="29"/>
      <c r="C240" s="29"/>
      <c r="D240" s="29"/>
      <c r="E240" s="29"/>
      <c r="F240" s="29"/>
      <c r="G240" s="29"/>
      <c r="H240" s="29"/>
      <c r="I240" s="29"/>
      <c r="J240" s="29"/>
      <c r="K240" s="29"/>
      <c r="L240" s="29"/>
      <c r="M240" s="29"/>
      <c r="N240" s="29"/>
      <c r="O240" s="29"/>
      <c r="P240" s="29"/>
      <c r="Q240" s="29"/>
      <c r="R240" s="29"/>
      <c r="S240" s="29"/>
    </row>
    <row r="241" spans="1:19" customFormat="1" ht="12.75" customHeight="1" x14ac:dyDescent="0.2">
      <c r="A241" s="29"/>
      <c r="B241" s="29"/>
      <c r="C241" s="29"/>
      <c r="D241" s="29"/>
      <c r="E241" s="29"/>
      <c r="F241" s="29"/>
      <c r="G241" s="29"/>
      <c r="H241" s="29"/>
      <c r="I241" s="29"/>
      <c r="J241" s="29"/>
      <c r="K241" s="29"/>
      <c r="L241" s="29"/>
      <c r="M241" s="29"/>
      <c r="N241" s="29"/>
      <c r="O241" s="29"/>
      <c r="P241" s="29"/>
      <c r="Q241" s="29"/>
      <c r="R241" s="29"/>
      <c r="S241" s="29"/>
    </row>
    <row r="242" spans="1:19" customFormat="1" ht="12.75" customHeight="1" x14ac:dyDescent="0.2">
      <c r="A242" s="29"/>
      <c r="B242" s="29"/>
      <c r="C242" s="29"/>
      <c r="D242" s="29"/>
      <c r="E242" s="29"/>
      <c r="F242" s="29"/>
      <c r="G242" s="29"/>
      <c r="H242" s="29"/>
      <c r="I242" s="29"/>
      <c r="J242" s="29"/>
      <c r="K242" s="29"/>
      <c r="L242" s="29"/>
      <c r="M242" s="29"/>
      <c r="N242" s="29"/>
      <c r="O242" s="29"/>
      <c r="P242" s="29"/>
      <c r="Q242" s="29"/>
      <c r="R242" s="29"/>
      <c r="S242" s="29"/>
    </row>
    <row r="243" spans="1:19" customFormat="1" ht="12.75" customHeight="1" x14ac:dyDescent="0.2">
      <c r="A243" s="29"/>
      <c r="B243" s="29"/>
      <c r="C243" s="29"/>
      <c r="D243" s="29"/>
      <c r="E243" s="29"/>
      <c r="F243" s="29"/>
      <c r="G243" s="29"/>
      <c r="H243" s="29"/>
      <c r="I243" s="29"/>
      <c r="J243" s="29"/>
      <c r="K243" s="29"/>
      <c r="L243" s="29"/>
      <c r="M243" s="29"/>
      <c r="N243" s="29"/>
      <c r="O243" s="29"/>
      <c r="P243" s="29"/>
      <c r="Q243" s="29"/>
      <c r="R243" s="29"/>
      <c r="S243" s="29"/>
    </row>
    <row r="244" spans="1:19" customFormat="1" ht="12.75" customHeight="1" x14ac:dyDescent="0.2">
      <c r="A244" s="29"/>
      <c r="B244" s="29"/>
      <c r="C244" s="29"/>
      <c r="D244" s="29"/>
      <c r="E244" s="29"/>
      <c r="F244" s="29"/>
      <c r="G244" s="29"/>
      <c r="H244" s="29"/>
      <c r="I244" s="29"/>
      <c r="J244" s="29"/>
      <c r="K244" s="29"/>
      <c r="L244" s="29"/>
      <c r="M244" s="29"/>
      <c r="N244" s="29"/>
      <c r="O244" s="29"/>
      <c r="P244" s="29"/>
      <c r="Q244" s="29"/>
      <c r="R244" s="29"/>
      <c r="S244" s="29"/>
    </row>
    <row r="245" spans="1:19" customFormat="1" ht="12.75" customHeight="1" x14ac:dyDescent="0.2">
      <c r="A245" s="29"/>
      <c r="B245" s="29"/>
      <c r="C245" s="29"/>
      <c r="D245" s="29"/>
      <c r="E245" s="29"/>
      <c r="F245" s="29"/>
      <c r="G245" s="29"/>
      <c r="H245" s="29"/>
      <c r="I245" s="29"/>
      <c r="J245" s="29"/>
      <c r="K245" s="29"/>
      <c r="L245" s="29"/>
      <c r="M245" s="29"/>
      <c r="N245" s="29"/>
      <c r="O245" s="29"/>
      <c r="P245" s="29"/>
      <c r="Q245" s="29"/>
      <c r="R245" s="29"/>
      <c r="S245" s="29"/>
    </row>
    <row r="246" spans="1:19" customFormat="1" ht="12.75" customHeight="1" x14ac:dyDescent="0.2">
      <c r="A246" s="29"/>
      <c r="B246" s="29"/>
      <c r="C246" s="29"/>
      <c r="D246" s="29"/>
      <c r="E246" s="29"/>
      <c r="F246" s="29"/>
      <c r="G246" s="29"/>
      <c r="H246" s="29"/>
      <c r="I246" s="29"/>
      <c r="J246" s="29"/>
      <c r="K246" s="29"/>
      <c r="L246" s="29"/>
      <c r="M246" s="29"/>
      <c r="N246" s="29"/>
      <c r="O246" s="29"/>
      <c r="P246" s="29"/>
      <c r="Q246" s="29"/>
      <c r="R246" s="29"/>
      <c r="S246" s="29"/>
    </row>
    <row r="247" spans="1:19" customFormat="1" ht="12.75" customHeight="1" x14ac:dyDescent="0.2">
      <c r="A247" s="29"/>
      <c r="B247" s="29"/>
      <c r="C247" s="29"/>
      <c r="D247" s="29"/>
      <c r="E247" s="29"/>
      <c r="F247" s="29"/>
      <c r="G247" s="29"/>
      <c r="H247" s="29"/>
      <c r="I247" s="29"/>
      <c r="J247" s="29"/>
      <c r="K247" s="29"/>
      <c r="L247" s="29"/>
      <c r="M247" s="29"/>
      <c r="N247" s="29"/>
      <c r="O247" s="29"/>
      <c r="P247" s="29"/>
      <c r="Q247" s="29"/>
      <c r="R247" s="29"/>
      <c r="S247" s="29"/>
    </row>
    <row r="248" spans="1:19" customFormat="1" ht="12.75" customHeight="1" x14ac:dyDescent="0.2">
      <c r="A248" s="29"/>
      <c r="B248" s="29"/>
      <c r="C248" s="29"/>
      <c r="D248" s="29"/>
      <c r="E248" s="29"/>
      <c r="F248" s="29"/>
      <c r="G248" s="29"/>
      <c r="H248" s="29"/>
      <c r="I248" s="29"/>
      <c r="J248" s="29"/>
      <c r="K248" s="29"/>
      <c r="L248" s="29"/>
      <c r="M248" s="29"/>
      <c r="N248" s="29"/>
      <c r="O248" s="29"/>
      <c r="P248" s="29"/>
      <c r="Q248" s="29"/>
      <c r="R248" s="29"/>
      <c r="S248" s="29"/>
    </row>
    <row r="249" spans="1:19" customFormat="1" ht="12.75" customHeight="1" x14ac:dyDescent="0.2">
      <c r="A249" s="29"/>
      <c r="B249" s="29"/>
      <c r="C249" s="29"/>
      <c r="D249" s="29"/>
      <c r="E249" s="29"/>
      <c r="F249" s="29"/>
      <c r="G249" s="29"/>
      <c r="H249" s="29"/>
      <c r="I249" s="29"/>
      <c r="J249" s="29"/>
      <c r="K249" s="29"/>
      <c r="L249" s="29"/>
      <c r="M249" s="29"/>
      <c r="N249" s="29"/>
      <c r="O249" s="29"/>
      <c r="P249" s="29"/>
      <c r="Q249" s="29"/>
      <c r="R249" s="29"/>
      <c r="S249" s="29"/>
    </row>
    <row r="250" spans="1:19" customFormat="1" ht="12.75" customHeight="1" x14ac:dyDescent="0.2">
      <c r="A250" s="29"/>
      <c r="B250" s="29"/>
      <c r="C250" s="29"/>
      <c r="D250" s="29"/>
      <c r="E250" s="29"/>
      <c r="F250" s="29"/>
      <c r="G250" s="29"/>
      <c r="H250" s="29"/>
      <c r="I250" s="29"/>
      <c r="J250" s="29"/>
      <c r="K250" s="29"/>
      <c r="L250" s="29"/>
      <c r="M250" s="29"/>
      <c r="N250" s="29"/>
      <c r="O250" s="29"/>
      <c r="P250" s="29"/>
      <c r="Q250" s="29"/>
      <c r="R250" s="29"/>
      <c r="S250" s="29"/>
    </row>
    <row r="251" spans="1:19" customFormat="1" ht="12.75" customHeight="1" x14ac:dyDescent="0.2">
      <c r="A251" s="29"/>
      <c r="B251" s="29"/>
      <c r="C251" s="29"/>
      <c r="D251" s="29"/>
      <c r="E251" s="29"/>
      <c r="F251" s="29"/>
      <c r="G251" s="29"/>
      <c r="H251" s="29"/>
      <c r="I251" s="29"/>
      <c r="J251" s="29"/>
      <c r="K251" s="29"/>
      <c r="L251" s="29"/>
      <c r="M251" s="29"/>
      <c r="N251" s="29"/>
      <c r="O251" s="29"/>
      <c r="P251" s="29"/>
      <c r="Q251" s="29"/>
      <c r="R251" s="29"/>
      <c r="S251" s="29"/>
    </row>
    <row r="252" spans="1:19" customFormat="1" ht="12.75" customHeight="1" x14ac:dyDescent="0.2">
      <c r="A252" s="29"/>
      <c r="B252" s="29"/>
      <c r="C252" s="29"/>
      <c r="D252" s="29"/>
      <c r="E252" s="29"/>
      <c r="F252" s="29"/>
      <c r="G252" s="29"/>
      <c r="H252" s="29"/>
      <c r="I252" s="29"/>
      <c r="J252" s="29"/>
      <c r="K252" s="29"/>
      <c r="L252" s="29"/>
      <c r="M252" s="29"/>
      <c r="N252" s="29"/>
      <c r="O252" s="29"/>
      <c r="P252" s="29"/>
      <c r="Q252" s="29"/>
      <c r="R252" s="29"/>
      <c r="S252" s="29"/>
    </row>
    <row r="253" spans="1:19" customFormat="1" ht="12.75" customHeight="1" x14ac:dyDescent="0.2">
      <c r="A253" s="29"/>
      <c r="B253" s="29"/>
      <c r="C253" s="29"/>
      <c r="D253" s="29"/>
      <c r="E253" s="29"/>
      <c r="F253" s="29"/>
      <c r="G253" s="29"/>
      <c r="H253" s="29"/>
      <c r="I253" s="29"/>
      <c r="J253" s="29"/>
      <c r="K253" s="29"/>
      <c r="L253" s="29"/>
      <c r="M253" s="29"/>
      <c r="N253" s="29"/>
      <c r="O253" s="29"/>
      <c r="P253" s="29"/>
      <c r="Q253" s="29"/>
      <c r="R253" s="29"/>
      <c r="S253" s="29"/>
    </row>
    <row r="254" spans="1:19" customFormat="1" ht="12.75" customHeight="1" x14ac:dyDescent="0.2">
      <c r="A254" s="29"/>
      <c r="B254" s="29"/>
      <c r="C254" s="29"/>
      <c r="D254" s="29"/>
      <c r="E254" s="29"/>
      <c r="F254" s="29"/>
      <c r="G254" s="29"/>
      <c r="H254" s="29"/>
      <c r="I254" s="29"/>
      <c r="J254" s="29"/>
      <c r="K254" s="29"/>
      <c r="L254" s="29"/>
      <c r="M254" s="29"/>
      <c r="N254" s="29"/>
      <c r="O254" s="29"/>
      <c r="P254" s="29"/>
      <c r="Q254" s="29"/>
      <c r="R254" s="29"/>
      <c r="S254" s="29"/>
    </row>
    <row r="255" spans="1:19" customFormat="1" ht="12.75" customHeight="1" x14ac:dyDescent="0.2">
      <c r="A255" s="29"/>
      <c r="B255" s="29"/>
      <c r="C255" s="29"/>
      <c r="D255" s="29"/>
      <c r="E255" s="29"/>
      <c r="F255" s="29"/>
      <c r="G255" s="29"/>
      <c r="H255" s="29"/>
      <c r="I255" s="29"/>
      <c r="J255" s="29"/>
      <c r="K255" s="29"/>
      <c r="L255" s="29"/>
      <c r="M255" s="29"/>
      <c r="N255" s="29"/>
      <c r="O255" s="29"/>
      <c r="P255" s="29"/>
      <c r="Q255" s="29"/>
      <c r="R255" s="29"/>
      <c r="S255" s="29"/>
    </row>
    <row r="256" spans="1:19" customFormat="1" ht="12.75" customHeight="1" x14ac:dyDescent="0.2">
      <c r="A256" s="29"/>
      <c r="B256" s="29"/>
      <c r="C256" s="29"/>
      <c r="D256" s="29"/>
      <c r="E256" s="29"/>
      <c r="F256" s="29"/>
      <c r="G256" s="29"/>
      <c r="H256" s="29"/>
      <c r="I256" s="29"/>
      <c r="J256" s="29"/>
      <c r="K256" s="29"/>
      <c r="L256" s="29"/>
      <c r="M256" s="29"/>
      <c r="N256" s="29"/>
      <c r="O256" s="29"/>
      <c r="P256" s="29"/>
      <c r="Q256" s="29"/>
      <c r="R256" s="29"/>
      <c r="S256" s="29"/>
    </row>
    <row r="257" spans="1:19" customFormat="1" ht="12.75" customHeight="1" x14ac:dyDescent="0.2">
      <c r="A257" s="29"/>
      <c r="B257" s="29"/>
      <c r="C257" s="29"/>
      <c r="D257" s="29"/>
      <c r="E257" s="29"/>
      <c r="F257" s="29"/>
      <c r="G257" s="29"/>
      <c r="H257" s="29"/>
      <c r="I257" s="29"/>
      <c r="J257" s="29"/>
      <c r="K257" s="29"/>
      <c r="L257" s="29"/>
      <c r="M257" s="29"/>
      <c r="N257" s="29"/>
      <c r="O257" s="29"/>
      <c r="P257" s="29"/>
      <c r="Q257" s="29"/>
      <c r="R257" s="29"/>
      <c r="S257" s="29"/>
    </row>
    <row r="258" spans="1:19" customFormat="1" ht="12.75" customHeight="1" x14ac:dyDescent="0.2">
      <c r="A258" s="29"/>
      <c r="B258" s="29"/>
      <c r="C258" s="29"/>
      <c r="D258" s="29"/>
      <c r="E258" s="29"/>
      <c r="F258" s="29"/>
      <c r="G258" s="29"/>
      <c r="H258" s="29"/>
      <c r="I258" s="29"/>
      <c r="J258" s="29"/>
      <c r="K258" s="29"/>
      <c r="L258" s="29"/>
      <c r="M258" s="29"/>
      <c r="N258" s="29"/>
      <c r="O258" s="29"/>
      <c r="P258" s="29"/>
      <c r="Q258" s="29"/>
      <c r="R258" s="29"/>
      <c r="S258" s="29"/>
    </row>
    <row r="259" spans="1:19" customFormat="1" ht="12.75" customHeight="1" x14ac:dyDescent="0.2">
      <c r="A259" s="29"/>
      <c r="B259" s="29"/>
      <c r="C259" s="29"/>
      <c r="D259" s="29"/>
      <c r="E259" s="29"/>
      <c r="F259" s="29"/>
      <c r="G259" s="29"/>
      <c r="H259" s="29"/>
      <c r="I259" s="29"/>
      <c r="J259" s="29"/>
      <c r="K259" s="29"/>
      <c r="L259" s="29"/>
      <c r="M259" s="29"/>
      <c r="N259" s="29"/>
      <c r="O259" s="29"/>
      <c r="P259" s="29"/>
      <c r="Q259" s="29"/>
      <c r="R259" s="29"/>
      <c r="S259" s="29"/>
    </row>
    <row r="260" spans="1:19" customFormat="1" ht="12.75" customHeight="1" x14ac:dyDescent="0.2">
      <c r="A260" s="29"/>
      <c r="B260" s="29"/>
      <c r="C260" s="29"/>
      <c r="D260" s="29"/>
      <c r="E260" s="29"/>
      <c r="F260" s="29"/>
      <c r="G260" s="29"/>
      <c r="H260" s="29"/>
      <c r="I260" s="29"/>
      <c r="J260" s="29"/>
      <c r="K260" s="29"/>
      <c r="L260" s="29"/>
      <c r="M260" s="29"/>
      <c r="N260" s="29"/>
      <c r="O260" s="29"/>
      <c r="P260" s="29"/>
      <c r="Q260" s="29"/>
      <c r="R260" s="29"/>
      <c r="S260" s="29"/>
    </row>
    <row r="261" spans="1:19" customFormat="1" ht="12.75" customHeight="1" x14ac:dyDescent="0.2">
      <c r="A261" s="29"/>
      <c r="B261" s="29"/>
      <c r="C261" s="29"/>
      <c r="D261" s="29"/>
      <c r="E261" s="29"/>
      <c r="F261" s="29"/>
      <c r="G261" s="29"/>
      <c r="H261" s="29"/>
      <c r="I261" s="29"/>
      <c r="J261" s="29"/>
      <c r="K261" s="29"/>
      <c r="L261" s="29"/>
      <c r="M261" s="29"/>
      <c r="N261" s="29"/>
      <c r="O261" s="29"/>
      <c r="P261" s="29"/>
      <c r="Q261" s="29"/>
      <c r="R261" s="29"/>
      <c r="S261" s="29"/>
    </row>
    <row r="262" spans="1:19" customFormat="1" ht="12.75" customHeight="1" x14ac:dyDescent="0.2">
      <c r="A262" s="29"/>
      <c r="B262" s="29"/>
      <c r="C262" s="29"/>
      <c r="D262" s="29"/>
      <c r="E262" s="29"/>
      <c r="F262" s="29"/>
      <c r="G262" s="29"/>
      <c r="H262" s="29"/>
      <c r="I262" s="29"/>
      <c r="J262" s="29"/>
      <c r="K262" s="29"/>
      <c r="L262" s="29"/>
      <c r="M262" s="29"/>
      <c r="N262" s="29"/>
      <c r="O262" s="29"/>
      <c r="P262" s="29"/>
      <c r="Q262" s="29"/>
      <c r="R262" s="29"/>
      <c r="S262" s="29"/>
    </row>
    <row r="263" spans="1:19" customFormat="1" ht="12.75" customHeight="1" x14ac:dyDescent="0.2">
      <c r="A263" s="29"/>
      <c r="B263" s="29"/>
      <c r="C263" s="29"/>
      <c r="D263" s="29"/>
      <c r="E263" s="29"/>
      <c r="F263" s="29"/>
      <c r="G263" s="29"/>
      <c r="H263" s="29"/>
      <c r="I263" s="29"/>
      <c r="J263" s="29"/>
      <c r="K263" s="29"/>
      <c r="L263" s="29"/>
      <c r="M263" s="29"/>
      <c r="N263" s="29"/>
      <c r="O263" s="29"/>
      <c r="P263" s="29"/>
      <c r="Q263" s="29"/>
      <c r="R263" s="29"/>
      <c r="S263" s="29"/>
    </row>
    <row r="264" spans="1:19" customFormat="1" ht="12.75" customHeight="1" x14ac:dyDescent="0.2">
      <c r="A264" s="29"/>
      <c r="B264" s="29"/>
      <c r="C264" s="29"/>
      <c r="D264" s="29"/>
      <c r="E264" s="29"/>
      <c r="F264" s="29"/>
      <c r="G264" s="29"/>
      <c r="H264" s="29"/>
      <c r="I264" s="29"/>
      <c r="J264" s="29"/>
      <c r="K264" s="29"/>
      <c r="L264" s="29"/>
      <c r="M264" s="29"/>
      <c r="N264" s="29"/>
      <c r="O264" s="29"/>
      <c r="P264" s="29"/>
      <c r="Q264" s="29"/>
      <c r="R264" s="29"/>
      <c r="S264" s="29"/>
    </row>
    <row r="265" spans="1:19" customFormat="1" ht="12.75" customHeight="1" x14ac:dyDescent="0.2">
      <c r="A265" s="29"/>
      <c r="B265" s="29"/>
      <c r="C265" s="29"/>
      <c r="D265" s="29"/>
      <c r="E265" s="29"/>
      <c r="F265" s="29"/>
      <c r="G265" s="29"/>
      <c r="H265" s="29"/>
      <c r="I265" s="29"/>
      <c r="J265" s="29"/>
      <c r="K265" s="29"/>
      <c r="L265" s="29"/>
      <c r="M265" s="29"/>
      <c r="N265" s="29"/>
      <c r="O265" s="29"/>
      <c r="P265" s="29"/>
      <c r="Q265" s="29"/>
      <c r="R265" s="29"/>
      <c r="S265" s="29"/>
    </row>
    <row r="266" spans="1:19" customFormat="1" ht="12.75" customHeight="1" x14ac:dyDescent="0.2">
      <c r="A266" s="29"/>
      <c r="B266" s="29"/>
      <c r="C266" s="29"/>
      <c r="D266" s="29"/>
      <c r="E266" s="29"/>
      <c r="F266" s="29"/>
      <c r="G266" s="29"/>
      <c r="H266" s="29"/>
      <c r="I266" s="29"/>
      <c r="J266" s="29"/>
      <c r="K266" s="29"/>
      <c r="L266" s="29"/>
      <c r="M266" s="29"/>
      <c r="N266" s="29"/>
      <c r="O266" s="29"/>
      <c r="P266" s="29"/>
      <c r="Q266" s="29"/>
      <c r="R266" s="29"/>
      <c r="S266" s="29"/>
    </row>
    <row r="267" spans="1:19" customFormat="1" ht="12.75" customHeight="1" x14ac:dyDescent="0.2">
      <c r="A267" s="29"/>
      <c r="B267" s="29"/>
      <c r="C267" s="29"/>
      <c r="D267" s="29"/>
      <c r="E267" s="29"/>
      <c r="F267" s="29"/>
      <c r="G267" s="29"/>
      <c r="H267" s="29"/>
      <c r="I267" s="29"/>
      <c r="J267" s="29"/>
      <c r="K267" s="29"/>
      <c r="L267" s="29"/>
      <c r="M267" s="29"/>
      <c r="N267" s="29"/>
      <c r="O267" s="29"/>
      <c r="P267" s="29"/>
      <c r="Q267" s="29"/>
      <c r="R267" s="29"/>
      <c r="S267" s="29"/>
    </row>
    <row r="268" spans="1:19" customFormat="1" ht="12.75" customHeight="1" x14ac:dyDescent="0.2">
      <c r="A268" s="29"/>
      <c r="B268" s="29"/>
      <c r="C268" s="29"/>
      <c r="D268" s="29"/>
      <c r="E268" s="29"/>
      <c r="F268" s="29"/>
      <c r="G268" s="29"/>
      <c r="H268" s="29"/>
      <c r="I268" s="29"/>
      <c r="J268" s="29"/>
      <c r="K268" s="29"/>
      <c r="L268" s="29"/>
      <c r="M268" s="29"/>
      <c r="N268" s="29"/>
      <c r="O268" s="29"/>
      <c r="P268" s="29"/>
      <c r="Q268" s="29"/>
      <c r="R268" s="29"/>
      <c r="S268" s="29"/>
    </row>
    <row r="269" spans="1:19" customFormat="1" ht="12.75" customHeight="1" x14ac:dyDescent="0.2">
      <c r="A269" s="29"/>
      <c r="B269" s="29"/>
      <c r="C269" s="29"/>
      <c r="D269" s="29"/>
      <c r="E269" s="29"/>
      <c r="F269" s="29"/>
      <c r="G269" s="29"/>
      <c r="H269" s="29"/>
      <c r="I269" s="29"/>
      <c r="J269" s="29"/>
      <c r="K269" s="29"/>
      <c r="L269" s="29"/>
      <c r="M269" s="29"/>
      <c r="N269" s="29"/>
      <c r="O269" s="29"/>
      <c r="P269" s="29"/>
      <c r="Q269" s="29"/>
      <c r="R269" s="29"/>
      <c r="S269" s="29"/>
    </row>
    <row r="270" spans="1:19" customFormat="1" ht="12.75" customHeight="1" x14ac:dyDescent="0.2">
      <c r="A270" s="29"/>
      <c r="B270" s="29"/>
      <c r="C270" s="29"/>
      <c r="D270" s="29"/>
      <c r="E270" s="29"/>
      <c r="F270" s="29"/>
      <c r="G270" s="29"/>
      <c r="H270" s="29"/>
      <c r="I270" s="29"/>
      <c r="J270" s="29"/>
      <c r="K270" s="29"/>
      <c r="L270" s="29"/>
      <c r="M270" s="29"/>
      <c r="N270" s="29"/>
      <c r="O270" s="29"/>
      <c r="P270" s="29"/>
      <c r="Q270" s="29"/>
      <c r="R270" s="29"/>
      <c r="S270" s="29"/>
    </row>
    <row r="271" spans="1:19" customFormat="1" ht="12.75" customHeight="1" x14ac:dyDescent="0.2">
      <c r="A271" s="29"/>
      <c r="B271" s="29"/>
      <c r="C271" s="29"/>
      <c r="D271" s="29"/>
      <c r="E271" s="29"/>
      <c r="F271" s="29"/>
      <c r="G271" s="29"/>
      <c r="H271" s="29"/>
      <c r="I271" s="29"/>
      <c r="J271" s="29"/>
      <c r="K271" s="29"/>
      <c r="L271" s="29"/>
      <c r="M271" s="29"/>
      <c r="N271" s="29"/>
      <c r="O271" s="29"/>
      <c r="P271" s="29"/>
      <c r="Q271" s="29"/>
      <c r="R271" s="29"/>
      <c r="S271" s="29"/>
    </row>
    <row r="272" spans="1:19" customFormat="1" ht="12.75" customHeight="1" x14ac:dyDescent="0.2">
      <c r="A272" s="29"/>
      <c r="B272" s="29"/>
      <c r="C272" s="29"/>
      <c r="D272" s="29"/>
      <c r="E272" s="29"/>
      <c r="F272" s="29"/>
      <c r="G272" s="29"/>
      <c r="H272" s="29"/>
      <c r="I272" s="29"/>
      <c r="J272" s="29"/>
      <c r="K272" s="29"/>
      <c r="L272" s="29"/>
      <c r="M272" s="29"/>
      <c r="N272" s="29"/>
      <c r="O272" s="29"/>
      <c r="P272" s="29"/>
      <c r="Q272" s="29"/>
      <c r="R272" s="29"/>
      <c r="S272" s="29"/>
    </row>
    <row r="273" spans="1:19" customFormat="1" ht="12.75" customHeight="1" x14ac:dyDescent="0.2">
      <c r="A273" s="29"/>
      <c r="B273" s="29"/>
      <c r="C273" s="29"/>
      <c r="D273" s="29"/>
      <c r="E273" s="29"/>
      <c r="F273" s="29"/>
      <c r="G273" s="29"/>
      <c r="H273" s="29"/>
      <c r="I273" s="29"/>
      <c r="J273" s="29"/>
      <c r="K273" s="29"/>
      <c r="L273" s="29"/>
      <c r="M273" s="29"/>
      <c r="N273" s="29"/>
      <c r="O273" s="29"/>
      <c r="P273" s="29"/>
      <c r="Q273" s="29"/>
      <c r="R273" s="29"/>
      <c r="S273" s="29"/>
    </row>
    <row r="274" spans="1:19" customFormat="1" ht="12.75" customHeight="1" x14ac:dyDescent="0.2">
      <c r="A274" s="29"/>
      <c r="B274" s="29"/>
      <c r="C274" s="29"/>
      <c r="D274" s="29"/>
      <c r="E274" s="29"/>
      <c r="F274" s="29"/>
      <c r="G274" s="29"/>
      <c r="H274" s="29"/>
      <c r="I274" s="29"/>
      <c r="J274" s="29"/>
      <c r="K274" s="29"/>
      <c r="L274" s="29"/>
      <c r="M274" s="29"/>
      <c r="N274" s="29"/>
      <c r="O274" s="29"/>
      <c r="P274" s="29"/>
      <c r="Q274" s="29"/>
      <c r="R274" s="29"/>
      <c r="S274" s="29"/>
    </row>
    <row r="275" spans="1:19" customFormat="1" ht="12.75" customHeight="1" x14ac:dyDescent="0.2">
      <c r="A275" s="29"/>
      <c r="B275" s="29"/>
      <c r="C275" s="29"/>
      <c r="D275" s="29"/>
      <c r="E275" s="29"/>
      <c r="F275" s="29"/>
      <c r="G275" s="29"/>
      <c r="H275" s="29"/>
      <c r="I275" s="29"/>
      <c r="J275" s="29"/>
      <c r="K275" s="29"/>
      <c r="L275" s="29"/>
      <c r="M275" s="29"/>
      <c r="N275" s="29"/>
      <c r="O275" s="29"/>
      <c r="P275" s="29"/>
      <c r="Q275" s="29"/>
      <c r="R275" s="29"/>
      <c r="S275" s="29"/>
    </row>
    <row r="276" spans="1:19" customFormat="1" ht="12.75" customHeight="1" x14ac:dyDescent="0.2">
      <c r="A276" s="29"/>
      <c r="B276" s="29"/>
      <c r="C276" s="29"/>
      <c r="D276" s="29"/>
      <c r="E276" s="29"/>
      <c r="F276" s="29"/>
      <c r="G276" s="29"/>
      <c r="H276" s="29"/>
      <c r="I276" s="29"/>
      <c r="J276" s="29"/>
      <c r="K276" s="29"/>
      <c r="L276" s="29"/>
      <c r="M276" s="29"/>
      <c r="N276" s="29"/>
      <c r="O276" s="29"/>
      <c r="P276" s="29"/>
      <c r="Q276" s="29"/>
      <c r="R276" s="29"/>
      <c r="S276" s="29"/>
    </row>
    <row r="277" spans="1:19" customFormat="1" ht="12.75" customHeight="1" x14ac:dyDescent="0.2">
      <c r="A277" s="29"/>
      <c r="B277" s="29"/>
      <c r="C277" s="29"/>
      <c r="D277" s="29"/>
      <c r="E277" s="29"/>
      <c r="F277" s="29"/>
      <c r="G277" s="29"/>
      <c r="H277" s="29"/>
      <c r="I277" s="29"/>
      <c r="J277" s="29"/>
      <c r="K277" s="29"/>
      <c r="L277" s="29"/>
      <c r="M277" s="29"/>
      <c r="N277" s="29"/>
      <c r="O277" s="29"/>
      <c r="P277" s="29"/>
      <c r="Q277" s="29"/>
      <c r="R277" s="29"/>
      <c r="S277" s="29"/>
    </row>
    <row r="278" spans="1:19" customFormat="1" ht="12.75" customHeight="1" x14ac:dyDescent="0.2">
      <c r="A278" s="29"/>
      <c r="B278" s="29"/>
      <c r="C278" s="29"/>
      <c r="D278" s="29"/>
      <c r="E278" s="29"/>
      <c r="F278" s="29"/>
      <c r="G278" s="29"/>
      <c r="H278" s="29"/>
      <c r="I278" s="29"/>
      <c r="J278" s="29"/>
      <c r="K278" s="29"/>
      <c r="L278" s="29"/>
      <c r="M278" s="29"/>
      <c r="N278" s="29"/>
      <c r="O278" s="29"/>
      <c r="P278" s="29"/>
      <c r="Q278" s="29"/>
      <c r="R278" s="29"/>
      <c r="S278" s="29"/>
    </row>
    <row r="279" spans="1:19" customFormat="1" ht="12.75" customHeight="1" x14ac:dyDescent="0.2">
      <c r="A279" s="29"/>
      <c r="B279" s="29"/>
      <c r="C279" s="29"/>
      <c r="D279" s="29"/>
      <c r="E279" s="29"/>
      <c r="F279" s="29"/>
      <c r="G279" s="29"/>
      <c r="H279" s="29"/>
      <c r="I279" s="29"/>
      <c r="J279" s="29"/>
      <c r="K279" s="29"/>
      <c r="L279" s="29"/>
      <c r="M279" s="29"/>
      <c r="N279" s="29"/>
      <c r="O279" s="29"/>
      <c r="P279" s="29"/>
      <c r="Q279" s="29"/>
      <c r="R279" s="29"/>
      <c r="S279" s="29"/>
    </row>
    <row r="280" spans="1:19" customFormat="1" ht="12.75" customHeight="1" x14ac:dyDescent="0.2">
      <c r="A280" s="29"/>
      <c r="B280" s="29"/>
      <c r="C280" s="29"/>
      <c r="D280" s="29"/>
      <c r="E280" s="29"/>
      <c r="F280" s="29"/>
      <c r="G280" s="29"/>
      <c r="H280" s="29"/>
      <c r="I280" s="29"/>
      <c r="J280" s="29"/>
      <c r="K280" s="29"/>
      <c r="L280" s="29"/>
      <c r="M280" s="29"/>
      <c r="N280" s="29"/>
      <c r="O280" s="29"/>
      <c r="P280" s="29"/>
      <c r="Q280" s="29"/>
      <c r="R280" s="29"/>
      <c r="S280" s="29"/>
    </row>
    <row r="281" spans="1:19" customFormat="1" ht="12.75" customHeight="1" x14ac:dyDescent="0.2">
      <c r="A281" s="29"/>
      <c r="B281" s="29"/>
      <c r="C281" s="29"/>
      <c r="D281" s="29"/>
      <c r="E281" s="29"/>
      <c r="F281" s="29"/>
      <c r="G281" s="29"/>
      <c r="H281" s="29"/>
      <c r="I281" s="29"/>
      <c r="J281" s="29"/>
      <c r="K281" s="29"/>
      <c r="L281" s="29"/>
      <c r="M281" s="29"/>
      <c r="N281" s="29"/>
      <c r="O281" s="29"/>
      <c r="P281" s="29"/>
      <c r="Q281" s="29"/>
      <c r="R281" s="29"/>
      <c r="S281" s="29"/>
    </row>
    <row r="282" spans="1:19" customFormat="1" ht="12.75" customHeight="1" x14ac:dyDescent="0.2">
      <c r="A282" s="29"/>
      <c r="B282" s="29"/>
      <c r="C282" s="29"/>
      <c r="D282" s="29"/>
      <c r="E282" s="29"/>
      <c r="F282" s="29"/>
      <c r="G282" s="29"/>
      <c r="H282" s="29"/>
      <c r="I282" s="29"/>
      <c r="J282" s="29"/>
      <c r="K282" s="29"/>
      <c r="L282" s="29"/>
      <c r="M282" s="29"/>
      <c r="N282" s="29"/>
      <c r="O282" s="29"/>
      <c r="P282" s="29"/>
      <c r="Q282" s="29"/>
      <c r="R282" s="29"/>
      <c r="S282" s="29"/>
    </row>
    <row r="283" spans="1:19" customFormat="1" ht="12.75" customHeight="1" x14ac:dyDescent="0.2">
      <c r="A283" s="29"/>
      <c r="B283" s="29"/>
      <c r="C283" s="29"/>
      <c r="D283" s="29"/>
      <c r="E283" s="29"/>
      <c r="F283" s="29"/>
      <c r="G283" s="29"/>
      <c r="H283" s="29"/>
      <c r="I283" s="29"/>
      <c r="J283" s="29"/>
      <c r="K283" s="29"/>
      <c r="L283" s="29"/>
      <c r="M283" s="29"/>
      <c r="N283" s="29"/>
      <c r="O283" s="29"/>
      <c r="P283" s="29"/>
      <c r="Q283" s="29"/>
      <c r="R283" s="29"/>
      <c r="S283" s="29"/>
    </row>
    <row r="284" spans="1:19" customFormat="1" ht="12.75" customHeight="1" x14ac:dyDescent="0.2">
      <c r="A284" s="29"/>
      <c r="B284" s="29"/>
      <c r="C284" s="29"/>
      <c r="D284" s="29"/>
      <c r="E284" s="29"/>
      <c r="F284" s="29"/>
      <c r="G284" s="29"/>
      <c r="H284" s="29"/>
      <c r="I284" s="29"/>
      <c r="J284" s="29"/>
      <c r="K284" s="29"/>
      <c r="L284" s="29"/>
      <c r="M284" s="29"/>
      <c r="N284" s="29"/>
      <c r="O284" s="29"/>
      <c r="P284" s="29"/>
      <c r="Q284" s="29"/>
      <c r="R284" s="29"/>
      <c r="S284" s="29"/>
    </row>
    <row r="285" spans="1:19" customFormat="1" ht="12.75" customHeight="1" x14ac:dyDescent="0.2">
      <c r="A285" s="29"/>
      <c r="B285" s="29"/>
      <c r="C285" s="29"/>
      <c r="D285" s="29"/>
      <c r="E285" s="29"/>
      <c r="F285" s="29"/>
      <c r="G285" s="29"/>
      <c r="H285" s="29"/>
      <c r="I285" s="29"/>
      <c r="J285" s="29"/>
      <c r="K285" s="29"/>
      <c r="L285" s="29"/>
      <c r="M285" s="29"/>
      <c r="N285" s="29"/>
      <c r="O285" s="29"/>
      <c r="P285" s="29"/>
      <c r="Q285" s="29"/>
      <c r="R285" s="29"/>
      <c r="S285" s="29"/>
    </row>
    <row r="286" spans="1:19" customFormat="1" ht="12.75" customHeight="1" x14ac:dyDescent="0.2">
      <c r="A286" s="29"/>
      <c r="B286" s="29"/>
      <c r="C286" s="29"/>
      <c r="D286" s="29"/>
      <c r="E286" s="29"/>
      <c r="F286" s="29"/>
      <c r="G286" s="29"/>
      <c r="H286" s="29"/>
      <c r="I286" s="29"/>
      <c r="J286" s="29"/>
      <c r="K286" s="29"/>
      <c r="L286" s="29"/>
      <c r="M286" s="29"/>
      <c r="N286" s="29"/>
      <c r="O286" s="29"/>
      <c r="P286" s="29"/>
      <c r="Q286" s="29"/>
      <c r="R286" s="29"/>
      <c r="S286" s="29"/>
    </row>
    <row r="287" spans="1:19" customFormat="1" ht="12.75" customHeight="1" x14ac:dyDescent="0.2">
      <c r="A287" s="29"/>
      <c r="B287" s="29"/>
      <c r="C287" s="29"/>
      <c r="D287" s="29"/>
      <c r="E287" s="29"/>
      <c r="F287" s="29"/>
      <c r="G287" s="29"/>
      <c r="H287" s="29"/>
      <c r="I287" s="29"/>
      <c r="J287" s="29"/>
      <c r="K287" s="29"/>
      <c r="L287" s="29"/>
      <c r="M287" s="29"/>
      <c r="N287" s="29"/>
      <c r="O287" s="29"/>
      <c r="P287" s="29"/>
      <c r="Q287" s="29"/>
      <c r="R287" s="29"/>
      <c r="S287" s="29"/>
    </row>
    <row r="288" spans="1:19" customFormat="1" ht="12.75" customHeight="1" x14ac:dyDescent="0.2">
      <c r="A288" s="29"/>
      <c r="B288" s="29"/>
      <c r="C288" s="29"/>
      <c r="D288" s="29"/>
      <c r="E288" s="29"/>
      <c r="F288" s="29"/>
      <c r="G288" s="29"/>
      <c r="H288" s="29"/>
      <c r="I288" s="29"/>
      <c r="J288" s="29"/>
      <c r="K288" s="29"/>
      <c r="L288" s="29"/>
      <c r="M288" s="29"/>
      <c r="N288" s="29"/>
      <c r="O288" s="29"/>
      <c r="P288" s="29"/>
      <c r="Q288" s="29"/>
      <c r="R288" s="29"/>
      <c r="S288" s="29"/>
    </row>
    <row r="289" spans="1:19" customFormat="1" ht="12.75" customHeight="1" x14ac:dyDescent="0.2">
      <c r="A289" s="29"/>
      <c r="B289" s="29"/>
      <c r="C289" s="29"/>
      <c r="D289" s="29"/>
      <c r="E289" s="29"/>
      <c r="F289" s="29"/>
      <c r="G289" s="29"/>
      <c r="H289" s="29"/>
      <c r="I289" s="29"/>
      <c r="J289" s="29"/>
      <c r="K289" s="29"/>
      <c r="L289" s="29"/>
      <c r="M289" s="29"/>
      <c r="N289" s="29"/>
      <c r="O289" s="29"/>
      <c r="P289" s="29"/>
      <c r="Q289" s="29"/>
      <c r="R289" s="29"/>
      <c r="S289" s="29"/>
    </row>
    <row r="290" spans="1:19" customFormat="1" ht="12.75" customHeight="1" x14ac:dyDescent="0.2">
      <c r="A290" s="29"/>
      <c r="B290" s="29"/>
      <c r="C290" s="29"/>
      <c r="D290" s="29"/>
      <c r="E290" s="29"/>
      <c r="F290" s="29"/>
      <c r="G290" s="29"/>
      <c r="H290" s="29"/>
      <c r="I290" s="29"/>
      <c r="J290" s="29"/>
      <c r="K290" s="29"/>
      <c r="L290" s="29"/>
      <c r="M290" s="29"/>
      <c r="N290" s="29"/>
      <c r="O290" s="29"/>
      <c r="P290" s="29"/>
      <c r="Q290" s="29"/>
      <c r="R290" s="29"/>
      <c r="S290" s="29"/>
    </row>
    <row r="291" spans="1:19" customFormat="1" ht="12.75" customHeight="1" x14ac:dyDescent="0.2">
      <c r="A291" s="29"/>
      <c r="B291" s="29"/>
      <c r="C291" s="29"/>
      <c r="D291" s="29"/>
      <c r="E291" s="29"/>
      <c r="F291" s="29"/>
      <c r="G291" s="29"/>
      <c r="H291" s="29"/>
      <c r="I291" s="29"/>
      <c r="J291" s="29"/>
      <c r="K291" s="29"/>
      <c r="L291" s="29"/>
      <c r="M291" s="29"/>
      <c r="N291" s="29"/>
      <c r="O291" s="29"/>
      <c r="P291" s="29"/>
      <c r="Q291" s="29"/>
      <c r="R291" s="29"/>
      <c r="S291" s="29"/>
    </row>
    <row r="292" spans="1:19" customFormat="1" ht="12.75" customHeight="1" x14ac:dyDescent="0.2">
      <c r="A292" s="29"/>
      <c r="B292" s="29"/>
      <c r="C292" s="29"/>
      <c r="D292" s="29"/>
      <c r="E292" s="29"/>
      <c r="F292" s="29"/>
      <c r="G292" s="29"/>
      <c r="H292" s="29"/>
      <c r="I292" s="29"/>
      <c r="J292" s="29"/>
      <c r="K292" s="29"/>
      <c r="L292" s="29"/>
      <c r="M292" s="29"/>
      <c r="N292" s="29"/>
      <c r="O292" s="29"/>
      <c r="P292" s="29"/>
      <c r="Q292" s="29"/>
      <c r="R292" s="29"/>
      <c r="S292" s="29"/>
    </row>
    <row r="293" spans="1:19" customFormat="1" ht="12.75" customHeight="1" x14ac:dyDescent="0.2">
      <c r="A293" s="29"/>
      <c r="B293" s="29"/>
      <c r="C293" s="29"/>
      <c r="D293" s="29"/>
      <c r="E293" s="29"/>
      <c r="F293" s="29"/>
      <c r="G293" s="29"/>
      <c r="H293" s="29"/>
      <c r="I293" s="29"/>
      <c r="J293" s="29"/>
      <c r="K293" s="29"/>
      <c r="L293" s="29"/>
      <c r="M293" s="29"/>
      <c r="N293" s="29"/>
      <c r="O293" s="29"/>
      <c r="P293" s="29"/>
      <c r="Q293" s="29"/>
      <c r="R293" s="29"/>
      <c r="S293" s="29"/>
    </row>
    <row r="294" spans="1:19" customFormat="1" ht="12.75" customHeight="1" x14ac:dyDescent="0.2">
      <c r="A294" s="29"/>
      <c r="B294" s="29"/>
      <c r="C294" s="29"/>
      <c r="D294" s="29"/>
      <c r="E294" s="29"/>
      <c r="F294" s="29"/>
      <c r="G294" s="29"/>
      <c r="H294" s="29"/>
      <c r="I294" s="29"/>
      <c r="J294" s="29"/>
      <c r="K294" s="29"/>
      <c r="L294" s="29"/>
      <c r="M294" s="29"/>
      <c r="N294" s="29"/>
      <c r="O294" s="29"/>
      <c r="P294" s="29"/>
      <c r="Q294" s="29"/>
      <c r="R294" s="29"/>
      <c r="S294" s="29"/>
    </row>
    <row r="295" spans="1:19" customFormat="1" ht="12.75" customHeight="1" x14ac:dyDescent="0.2">
      <c r="A295" s="29"/>
      <c r="B295" s="29"/>
      <c r="C295" s="29"/>
      <c r="D295" s="29"/>
      <c r="E295" s="29"/>
      <c r="F295" s="29"/>
      <c r="G295" s="29"/>
      <c r="H295" s="29"/>
      <c r="I295" s="29"/>
      <c r="J295" s="29"/>
      <c r="K295" s="29"/>
      <c r="L295" s="29"/>
      <c r="M295" s="29"/>
      <c r="N295" s="29"/>
      <c r="O295" s="29"/>
      <c r="P295" s="29"/>
      <c r="Q295" s="29"/>
      <c r="R295" s="29"/>
      <c r="S295" s="29"/>
    </row>
    <row r="296" spans="1:19" customFormat="1" ht="12.75" customHeight="1" x14ac:dyDescent="0.2">
      <c r="A296" s="29"/>
      <c r="B296" s="29"/>
      <c r="C296" s="29"/>
      <c r="D296" s="29"/>
      <c r="E296" s="29"/>
      <c r="F296" s="29"/>
      <c r="G296" s="29"/>
      <c r="H296" s="29"/>
      <c r="I296" s="29"/>
      <c r="J296" s="29"/>
      <c r="K296" s="29"/>
      <c r="L296" s="29"/>
      <c r="M296" s="29"/>
      <c r="N296" s="29"/>
      <c r="O296" s="29"/>
      <c r="P296" s="29"/>
      <c r="Q296" s="29"/>
      <c r="R296" s="29"/>
      <c r="S296" s="29"/>
    </row>
    <row r="297" spans="1:19" customFormat="1" ht="12.75" customHeight="1" x14ac:dyDescent="0.2">
      <c r="A297" s="29"/>
      <c r="B297" s="29"/>
      <c r="C297" s="29"/>
      <c r="D297" s="29"/>
      <c r="E297" s="29"/>
      <c r="F297" s="29"/>
      <c r="G297" s="29"/>
      <c r="H297" s="29"/>
      <c r="I297" s="29"/>
      <c r="J297" s="29"/>
      <c r="K297" s="29"/>
      <c r="L297" s="29"/>
      <c r="M297" s="29"/>
      <c r="N297" s="29"/>
      <c r="O297" s="29"/>
      <c r="P297" s="29"/>
      <c r="Q297" s="29"/>
      <c r="R297" s="29"/>
      <c r="S297" s="29"/>
    </row>
    <row r="298" spans="1:19" customFormat="1" ht="12.75" customHeight="1" x14ac:dyDescent="0.2">
      <c r="A298" s="29"/>
      <c r="B298" s="29"/>
      <c r="C298" s="29"/>
      <c r="D298" s="29"/>
      <c r="E298" s="29"/>
      <c r="F298" s="29"/>
      <c r="G298" s="29"/>
      <c r="H298" s="29"/>
      <c r="I298" s="29"/>
      <c r="J298" s="29"/>
      <c r="K298" s="29"/>
      <c r="L298" s="29"/>
      <c r="M298" s="29"/>
      <c r="N298" s="29"/>
      <c r="O298" s="29"/>
      <c r="P298" s="29"/>
      <c r="Q298" s="29"/>
      <c r="R298" s="29"/>
      <c r="S298" s="29"/>
    </row>
    <row r="299" spans="1:19" customFormat="1" ht="12.75" customHeight="1" x14ac:dyDescent="0.2">
      <c r="A299" s="29"/>
      <c r="B299" s="29"/>
      <c r="C299" s="29"/>
      <c r="D299" s="29"/>
      <c r="E299" s="29"/>
      <c r="F299" s="29"/>
      <c r="G299" s="29"/>
      <c r="H299" s="29"/>
      <c r="I299" s="29"/>
      <c r="J299" s="29"/>
      <c r="K299" s="29"/>
      <c r="L299" s="29"/>
      <c r="M299" s="29"/>
      <c r="N299" s="29"/>
      <c r="O299" s="29"/>
      <c r="P299" s="29"/>
      <c r="Q299" s="29"/>
      <c r="R299" s="29"/>
      <c r="S299" s="29"/>
    </row>
    <row r="300" spans="1:19" customFormat="1" ht="12.75" customHeight="1" x14ac:dyDescent="0.2">
      <c r="A300" s="29"/>
      <c r="B300" s="29"/>
      <c r="C300" s="29"/>
      <c r="D300" s="29"/>
      <c r="E300" s="29"/>
      <c r="F300" s="29"/>
      <c r="G300" s="29"/>
      <c r="H300" s="29"/>
      <c r="I300" s="29"/>
      <c r="J300" s="29"/>
      <c r="K300" s="29"/>
      <c r="L300" s="29"/>
      <c r="M300" s="29"/>
      <c r="N300" s="29"/>
      <c r="O300" s="29"/>
      <c r="P300" s="29"/>
      <c r="Q300" s="29"/>
      <c r="R300" s="29"/>
      <c r="S300" s="29"/>
    </row>
    <row r="301" spans="1:19" customFormat="1" ht="12.75" customHeight="1" x14ac:dyDescent="0.2">
      <c r="A301" s="29"/>
      <c r="B301" s="29"/>
      <c r="C301" s="29"/>
      <c r="D301" s="29"/>
      <c r="E301" s="29"/>
      <c r="F301" s="29"/>
      <c r="G301" s="29"/>
      <c r="H301" s="29"/>
      <c r="I301" s="29"/>
      <c r="J301" s="29"/>
      <c r="K301" s="29"/>
      <c r="L301" s="29"/>
      <c r="M301" s="29"/>
      <c r="N301" s="29"/>
      <c r="O301" s="29"/>
      <c r="P301" s="29"/>
      <c r="Q301" s="29"/>
      <c r="R301" s="29"/>
      <c r="S301" s="29"/>
    </row>
    <row r="302" spans="1:19" customFormat="1" ht="12.75" customHeight="1" x14ac:dyDescent="0.2">
      <c r="A302" s="29"/>
      <c r="B302" s="29"/>
      <c r="C302" s="29"/>
      <c r="D302" s="29"/>
      <c r="E302" s="29"/>
      <c r="F302" s="29"/>
      <c r="G302" s="29"/>
      <c r="H302" s="29"/>
      <c r="I302" s="29"/>
      <c r="J302" s="29"/>
      <c r="K302" s="29"/>
      <c r="L302" s="29"/>
      <c r="M302" s="29"/>
      <c r="N302" s="29"/>
      <c r="O302" s="29"/>
      <c r="P302" s="29"/>
      <c r="Q302" s="29"/>
      <c r="R302" s="29"/>
      <c r="S302" s="29"/>
    </row>
    <row r="303" spans="1:19" customFormat="1" ht="12.75" customHeight="1" x14ac:dyDescent="0.2">
      <c r="A303" s="29"/>
      <c r="B303" s="29"/>
      <c r="C303" s="29"/>
      <c r="D303" s="29"/>
      <c r="E303" s="29"/>
      <c r="F303" s="29"/>
      <c r="G303" s="29"/>
      <c r="H303" s="29"/>
      <c r="I303" s="29"/>
      <c r="J303" s="29"/>
      <c r="K303" s="29"/>
      <c r="L303" s="29"/>
      <c r="M303" s="29"/>
      <c r="N303" s="29"/>
      <c r="O303" s="29"/>
      <c r="P303" s="29"/>
      <c r="Q303" s="29"/>
      <c r="R303" s="29"/>
      <c r="S303" s="29"/>
    </row>
    <row r="304" spans="1:19" customFormat="1" ht="12.75" customHeight="1" x14ac:dyDescent="0.2">
      <c r="A304" s="29"/>
      <c r="B304" s="29"/>
      <c r="C304" s="29"/>
      <c r="D304" s="29"/>
      <c r="E304" s="29"/>
      <c r="F304" s="29"/>
      <c r="G304" s="29"/>
      <c r="H304" s="29"/>
      <c r="I304" s="29"/>
      <c r="J304" s="29"/>
      <c r="K304" s="29"/>
      <c r="L304" s="29"/>
      <c r="M304" s="29"/>
      <c r="N304" s="29"/>
      <c r="O304" s="29"/>
      <c r="P304" s="29"/>
      <c r="Q304" s="29"/>
      <c r="R304" s="29"/>
      <c r="S304" s="29"/>
    </row>
    <row r="305" spans="1:19" customFormat="1" ht="12.75" customHeight="1" x14ac:dyDescent="0.2">
      <c r="A305" s="29"/>
      <c r="B305" s="29"/>
      <c r="C305" s="29"/>
      <c r="D305" s="29"/>
      <c r="E305" s="29"/>
      <c r="F305" s="29"/>
      <c r="G305" s="29"/>
      <c r="H305" s="29"/>
      <c r="I305" s="29"/>
      <c r="J305" s="29"/>
      <c r="K305" s="29"/>
      <c r="L305" s="29"/>
      <c r="M305" s="29"/>
      <c r="N305" s="29"/>
      <c r="O305" s="29"/>
      <c r="P305" s="29"/>
      <c r="Q305" s="29"/>
      <c r="R305" s="29"/>
      <c r="S305" s="29"/>
    </row>
    <row r="306" spans="1:19" customFormat="1" ht="12.75" customHeight="1" x14ac:dyDescent="0.2">
      <c r="A306" s="29"/>
      <c r="B306" s="29"/>
      <c r="C306" s="29"/>
      <c r="D306" s="29"/>
      <c r="E306" s="29"/>
      <c r="F306" s="29"/>
      <c r="G306" s="29"/>
      <c r="H306" s="29"/>
      <c r="I306" s="29"/>
      <c r="J306" s="29"/>
      <c r="K306" s="29"/>
      <c r="L306" s="29"/>
      <c r="M306" s="29"/>
      <c r="N306" s="29"/>
      <c r="O306" s="29"/>
      <c r="P306" s="29"/>
      <c r="Q306" s="29"/>
      <c r="R306" s="29"/>
      <c r="S306" s="29"/>
    </row>
    <row r="307" spans="1:19" customFormat="1" ht="12.75" customHeight="1" x14ac:dyDescent="0.2">
      <c r="A307" s="29"/>
      <c r="B307" s="29"/>
      <c r="C307" s="29"/>
      <c r="D307" s="29"/>
      <c r="E307" s="29"/>
      <c r="F307" s="29"/>
      <c r="G307" s="29"/>
      <c r="H307" s="29"/>
      <c r="I307" s="29"/>
      <c r="J307" s="29"/>
      <c r="K307" s="29"/>
      <c r="L307" s="29"/>
      <c r="M307" s="29"/>
      <c r="N307" s="29"/>
      <c r="O307" s="29"/>
      <c r="P307" s="29"/>
      <c r="Q307" s="29"/>
      <c r="R307" s="29"/>
      <c r="S307" s="29"/>
    </row>
    <row r="308" spans="1:19" customFormat="1" ht="12.75" customHeight="1" x14ac:dyDescent="0.2">
      <c r="A308" s="29"/>
      <c r="B308" s="29"/>
      <c r="C308" s="29"/>
      <c r="D308" s="29"/>
      <c r="E308" s="29"/>
      <c r="F308" s="29"/>
      <c r="G308" s="29"/>
      <c r="H308" s="29"/>
      <c r="I308" s="29"/>
      <c r="J308" s="29"/>
      <c r="K308" s="29"/>
      <c r="L308" s="29"/>
      <c r="M308" s="29"/>
      <c r="N308" s="29"/>
      <c r="O308" s="29"/>
      <c r="P308" s="29"/>
      <c r="Q308" s="29"/>
      <c r="R308" s="29"/>
      <c r="S308" s="29"/>
    </row>
    <row r="309" spans="1:19" customFormat="1" ht="12.75" customHeight="1" x14ac:dyDescent="0.2">
      <c r="A309" s="29"/>
      <c r="B309" s="29"/>
      <c r="C309" s="29"/>
      <c r="D309" s="29"/>
      <c r="E309" s="29"/>
      <c r="F309" s="29"/>
      <c r="G309" s="29"/>
      <c r="H309" s="29"/>
      <c r="I309" s="29"/>
      <c r="J309" s="29"/>
      <c r="K309" s="29"/>
      <c r="L309" s="29"/>
      <c r="M309" s="29"/>
      <c r="N309" s="29"/>
      <c r="O309" s="29"/>
      <c r="P309" s="29"/>
      <c r="Q309" s="29"/>
      <c r="R309" s="29"/>
      <c r="S309" s="29"/>
    </row>
    <row r="310" spans="1:19" customFormat="1" ht="12.75" customHeight="1" x14ac:dyDescent="0.2">
      <c r="A310" s="29"/>
      <c r="B310" s="29"/>
      <c r="C310" s="29"/>
      <c r="D310" s="29"/>
      <c r="E310" s="29"/>
      <c r="F310" s="29"/>
      <c r="G310" s="29"/>
      <c r="H310" s="29"/>
      <c r="I310" s="29"/>
      <c r="J310" s="29"/>
      <c r="K310" s="29"/>
      <c r="L310" s="29"/>
      <c r="M310" s="29"/>
      <c r="N310" s="29"/>
      <c r="O310" s="29"/>
      <c r="P310" s="29"/>
      <c r="Q310" s="29"/>
      <c r="R310" s="29"/>
      <c r="S310" s="29"/>
    </row>
    <row r="311" spans="1:19" customFormat="1" ht="12.75" customHeight="1" x14ac:dyDescent="0.2">
      <c r="A311" s="29"/>
      <c r="B311" s="29"/>
      <c r="C311" s="29"/>
      <c r="D311" s="29"/>
      <c r="E311" s="29"/>
      <c r="F311" s="29"/>
      <c r="G311" s="29"/>
      <c r="H311" s="29"/>
      <c r="I311" s="29"/>
      <c r="J311" s="29"/>
      <c r="K311" s="29"/>
      <c r="L311" s="29"/>
      <c r="M311" s="29"/>
      <c r="N311" s="29"/>
      <c r="O311" s="29"/>
      <c r="P311" s="29"/>
      <c r="Q311" s="29"/>
      <c r="R311" s="29"/>
      <c r="S311" s="29"/>
    </row>
    <row r="312" spans="1:19" customFormat="1" ht="12.75" customHeight="1" x14ac:dyDescent="0.2">
      <c r="A312" s="29"/>
      <c r="B312" s="29"/>
      <c r="C312" s="29"/>
      <c r="D312" s="29"/>
      <c r="E312" s="29"/>
      <c r="F312" s="29"/>
      <c r="G312" s="29"/>
      <c r="H312" s="29"/>
      <c r="I312" s="29"/>
      <c r="J312" s="29"/>
      <c r="K312" s="29"/>
      <c r="L312" s="29"/>
      <c r="M312" s="29"/>
      <c r="N312" s="29"/>
      <c r="O312" s="29"/>
      <c r="P312" s="29"/>
      <c r="Q312" s="29"/>
      <c r="R312" s="29"/>
      <c r="S312" s="29"/>
    </row>
    <row r="313" spans="1:19" customFormat="1" ht="12.75" customHeight="1" x14ac:dyDescent="0.2">
      <c r="A313" s="29"/>
      <c r="B313" s="29"/>
      <c r="C313" s="29"/>
      <c r="D313" s="29"/>
      <c r="E313" s="29"/>
      <c r="F313" s="29"/>
      <c r="G313" s="29"/>
      <c r="H313" s="29"/>
      <c r="I313" s="29"/>
      <c r="J313" s="29"/>
      <c r="K313" s="29"/>
      <c r="L313" s="29"/>
      <c r="M313" s="29"/>
      <c r="N313" s="29"/>
      <c r="O313" s="29"/>
      <c r="P313" s="29"/>
      <c r="Q313" s="29"/>
      <c r="R313" s="29"/>
      <c r="S313" s="29"/>
    </row>
    <row r="314" spans="1:19" customFormat="1" ht="12.75" customHeight="1" x14ac:dyDescent="0.2">
      <c r="A314" s="29"/>
      <c r="B314" s="29"/>
      <c r="C314" s="29"/>
      <c r="D314" s="29"/>
      <c r="E314" s="29"/>
      <c r="F314" s="29"/>
      <c r="G314" s="29"/>
      <c r="H314" s="29"/>
      <c r="I314" s="29"/>
      <c r="J314" s="29"/>
      <c r="K314" s="29"/>
      <c r="L314" s="29"/>
      <c r="M314" s="29"/>
      <c r="N314" s="29"/>
      <c r="O314" s="29"/>
      <c r="P314" s="29"/>
      <c r="Q314" s="29"/>
      <c r="R314" s="29"/>
      <c r="S314" s="29"/>
    </row>
    <row r="315" spans="1:19" customFormat="1" ht="12.75" customHeight="1" x14ac:dyDescent="0.2">
      <c r="A315" s="29"/>
      <c r="B315" s="29"/>
      <c r="C315" s="29"/>
      <c r="D315" s="29"/>
      <c r="E315" s="29"/>
      <c r="F315" s="29"/>
      <c r="G315" s="29"/>
      <c r="H315" s="29"/>
      <c r="I315" s="29"/>
      <c r="J315" s="29"/>
      <c r="K315" s="29"/>
      <c r="L315" s="29"/>
      <c r="M315" s="29"/>
      <c r="N315" s="29"/>
      <c r="O315" s="29"/>
      <c r="P315" s="29"/>
      <c r="Q315" s="29"/>
      <c r="R315" s="29"/>
      <c r="S315" s="29"/>
    </row>
    <row r="316" spans="1:19" customFormat="1" ht="12.75" customHeight="1" x14ac:dyDescent="0.2">
      <c r="A316" s="29"/>
      <c r="B316" s="29"/>
      <c r="C316" s="29"/>
      <c r="D316" s="29"/>
      <c r="E316" s="29"/>
      <c r="F316" s="29"/>
      <c r="G316" s="29"/>
      <c r="H316" s="29"/>
      <c r="I316" s="29"/>
      <c r="J316" s="29"/>
      <c r="K316" s="29"/>
      <c r="L316" s="29"/>
      <c r="M316" s="29"/>
      <c r="N316" s="29"/>
      <c r="O316" s="29"/>
      <c r="P316" s="29"/>
      <c r="Q316" s="29"/>
      <c r="R316" s="29"/>
      <c r="S316" s="29"/>
    </row>
    <row r="317" spans="1:19" customFormat="1" ht="12.75" customHeight="1" x14ac:dyDescent="0.2">
      <c r="A317" s="29"/>
      <c r="B317" s="29"/>
      <c r="C317" s="29"/>
      <c r="D317" s="29"/>
      <c r="E317" s="29"/>
      <c r="F317" s="29"/>
      <c r="G317" s="29"/>
      <c r="H317" s="29"/>
      <c r="I317" s="29"/>
      <c r="J317" s="29"/>
      <c r="K317" s="29"/>
      <c r="L317" s="29"/>
      <c r="M317" s="29"/>
      <c r="N317" s="29"/>
      <c r="O317" s="29"/>
      <c r="P317" s="29"/>
      <c r="Q317" s="29"/>
      <c r="R317" s="29"/>
      <c r="S317" s="29"/>
    </row>
    <row r="318" spans="1:19" customFormat="1" ht="12.75" customHeight="1" x14ac:dyDescent="0.2">
      <c r="A318" s="29"/>
      <c r="B318" s="29"/>
      <c r="C318" s="29"/>
      <c r="D318" s="29"/>
      <c r="E318" s="29"/>
      <c r="F318" s="29"/>
      <c r="G318" s="29"/>
      <c r="H318" s="29"/>
      <c r="I318" s="29"/>
      <c r="J318" s="29"/>
      <c r="K318" s="29"/>
      <c r="L318" s="29"/>
      <c r="M318" s="29"/>
      <c r="N318" s="29"/>
      <c r="O318" s="29"/>
      <c r="P318" s="29"/>
      <c r="Q318" s="29"/>
      <c r="R318" s="29"/>
      <c r="S318" s="29"/>
    </row>
    <row r="319" spans="1:19" customFormat="1" ht="12.75" customHeight="1" x14ac:dyDescent="0.2">
      <c r="A319" s="29"/>
      <c r="B319" s="29"/>
      <c r="C319" s="29"/>
      <c r="D319" s="29"/>
      <c r="E319" s="29"/>
      <c r="F319" s="29"/>
      <c r="G319" s="29"/>
      <c r="H319" s="29"/>
      <c r="I319" s="29"/>
      <c r="J319" s="29"/>
      <c r="K319" s="29"/>
      <c r="L319" s="29"/>
      <c r="M319" s="29"/>
      <c r="N319" s="29"/>
      <c r="O319" s="29"/>
      <c r="P319" s="29"/>
      <c r="Q319" s="29"/>
      <c r="R319" s="29"/>
      <c r="S319" s="29"/>
    </row>
    <row r="320" spans="1:19" customFormat="1" ht="12.75" customHeight="1" x14ac:dyDescent="0.2">
      <c r="A320" s="29"/>
      <c r="B320" s="29"/>
      <c r="C320" s="29"/>
      <c r="D320" s="29"/>
      <c r="E320" s="29"/>
      <c r="F320" s="29"/>
      <c r="G320" s="29"/>
      <c r="H320" s="29"/>
      <c r="I320" s="29"/>
      <c r="J320" s="29"/>
      <c r="K320" s="29"/>
      <c r="L320" s="29"/>
      <c r="M320" s="29"/>
      <c r="N320" s="29"/>
      <c r="O320" s="29"/>
      <c r="P320" s="29"/>
      <c r="Q320" s="29"/>
      <c r="R320" s="29"/>
      <c r="S320" s="29"/>
    </row>
    <row r="321" spans="1:19" customFormat="1" ht="12.75" customHeight="1" x14ac:dyDescent="0.2">
      <c r="A321" s="29"/>
      <c r="B321" s="29"/>
      <c r="C321" s="29"/>
      <c r="D321" s="29"/>
      <c r="E321" s="29"/>
      <c r="F321" s="29"/>
      <c r="G321" s="29"/>
      <c r="H321" s="29"/>
      <c r="I321" s="29"/>
      <c r="J321" s="29"/>
      <c r="K321" s="29"/>
      <c r="L321" s="29"/>
      <c r="M321" s="29"/>
      <c r="N321" s="29"/>
      <c r="O321" s="29"/>
      <c r="P321" s="29"/>
      <c r="Q321" s="29"/>
      <c r="R321" s="29"/>
      <c r="S321" s="29"/>
    </row>
    <row r="322" spans="1:19" customFormat="1" ht="12.75" customHeight="1" x14ac:dyDescent="0.2">
      <c r="A322" s="29"/>
      <c r="B322" s="29"/>
      <c r="C322" s="29"/>
      <c r="D322" s="29"/>
      <c r="E322" s="29"/>
      <c r="F322" s="29"/>
      <c r="G322" s="29"/>
      <c r="H322" s="29"/>
      <c r="I322" s="29"/>
      <c r="J322" s="29"/>
      <c r="K322" s="29"/>
      <c r="L322" s="29"/>
      <c r="M322" s="29"/>
      <c r="N322" s="29"/>
      <c r="O322" s="29"/>
      <c r="P322" s="29"/>
      <c r="Q322" s="29"/>
      <c r="R322" s="29"/>
      <c r="S322" s="29"/>
    </row>
    <row r="323" spans="1:19" customFormat="1" ht="12.75" customHeight="1" x14ac:dyDescent="0.2">
      <c r="A323" s="29"/>
      <c r="B323" s="29"/>
      <c r="C323" s="29"/>
      <c r="D323" s="29"/>
      <c r="E323" s="29"/>
      <c r="F323" s="29"/>
      <c r="G323" s="29"/>
      <c r="H323" s="29"/>
      <c r="I323" s="29"/>
      <c r="J323" s="29"/>
      <c r="K323" s="29"/>
      <c r="L323" s="29"/>
      <c r="M323" s="29"/>
      <c r="N323" s="29"/>
      <c r="O323" s="29"/>
      <c r="P323" s="29"/>
      <c r="Q323" s="29"/>
      <c r="R323" s="29"/>
      <c r="S323" s="29"/>
    </row>
    <row r="324" spans="1:19" customFormat="1" ht="12.75" customHeight="1" x14ac:dyDescent="0.2">
      <c r="A324" s="29"/>
      <c r="B324" s="29"/>
      <c r="C324" s="29"/>
      <c r="D324" s="29"/>
      <c r="E324" s="29"/>
      <c r="F324" s="29"/>
      <c r="G324" s="29"/>
      <c r="H324" s="29"/>
      <c r="I324" s="29"/>
      <c r="J324" s="29"/>
      <c r="K324" s="29"/>
      <c r="L324" s="29"/>
      <c r="M324" s="29"/>
      <c r="N324" s="29"/>
      <c r="O324" s="29"/>
      <c r="P324" s="29"/>
      <c r="Q324" s="29"/>
      <c r="R324" s="29"/>
      <c r="S324" s="29"/>
    </row>
    <row r="325" spans="1:19" customFormat="1" ht="12.75" customHeight="1" x14ac:dyDescent="0.2">
      <c r="A325" s="29"/>
      <c r="B325" s="29"/>
      <c r="C325" s="29"/>
      <c r="D325" s="29"/>
      <c r="E325" s="29"/>
      <c r="F325" s="29"/>
      <c r="G325" s="29"/>
      <c r="H325" s="29"/>
      <c r="I325" s="29"/>
      <c r="J325" s="29"/>
      <c r="K325" s="29"/>
      <c r="L325" s="29"/>
      <c r="M325" s="29"/>
      <c r="N325" s="29"/>
      <c r="O325" s="29"/>
      <c r="P325" s="29"/>
      <c r="Q325" s="29"/>
      <c r="R325" s="29"/>
      <c r="S325" s="29"/>
    </row>
    <row r="326" spans="1:19" customFormat="1" ht="12.75" customHeight="1" x14ac:dyDescent="0.2">
      <c r="A326" s="29"/>
      <c r="B326" s="29"/>
      <c r="C326" s="29"/>
      <c r="D326" s="29"/>
      <c r="E326" s="29"/>
      <c r="F326" s="29"/>
      <c r="G326" s="29"/>
      <c r="H326" s="29"/>
      <c r="I326" s="29"/>
      <c r="J326" s="29"/>
      <c r="K326" s="29"/>
      <c r="L326" s="29"/>
      <c r="M326" s="29"/>
      <c r="N326" s="29"/>
      <c r="O326" s="29"/>
      <c r="P326" s="29"/>
      <c r="Q326" s="29"/>
      <c r="R326" s="29"/>
      <c r="S326" s="29"/>
    </row>
    <row r="327" spans="1:19" customFormat="1" ht="12.75" customHeight="1" x14ac:dyDescent="0.2">
      <c r="A327" s="29"/>
      <c r="B327" s="29"/>
      <c r="C327" s="29"/>
      <c r="D327" s="29"/>
      <c r="E327" s="29"/>
      <c r="F327" s="29"/>
      <c r="G327" s="29"/>
      <c r="H327" s="29"/>
      <c r="I327" s="29"/>
      <c r="J327" s="29"/>
      <c r="K327" s="29"/>
      <c r="L327" s="29"/>
      <c r="M327" s="29"/>
      <c r="N327" s="29"/>
      <c r="O327" s="29"/>
      <c r="P327" s="29"/>
      <c r="Q327" s="29"/>
      <c r="R327" s="29"/>
      <c r="S327" s="29"/>
    </row>
    <row r="328" spans="1:19" customFormat="1" ht="12.75" customHeight="1" x14ac:dyDescent="0.2">
      <c r="A328" s="29"/>
      <c r="B328" s="29"/>
      <c r="C328" s="29"/>
      <c r="D328" s="29"/>
      <c r="E328" s="29"/>
      <c r="F328" s="29"/>
      <c r="G328" s="29"/>
      <c r="H328" s="29"/>
      <c r="I328" s="29"/>
      <c r="J328" s="29"/>
      <c r="K328" s="29"/>
      <c r="L328" s="29"/>
      <c r="M328" s="29"/>
      <c r="N328" s="29"/>
      <c r="O328" s="29"/>
      <c r="P328" s="29"/>
      <c r="Q328" s="29"/>
      <c r="R328" s="29"/>
      <c r="S328" s="29"/>
    </row>
    <row r="329" spans="1:19" customFormat="1" ht="12.75" customHeight="1" x14ac:dyDescent="0.2">
      <c r="A329" s="29"/>
      <c r="B329" s="29"/>
      <c r="C329" s="29"/>
      <c r="D329" s="29"/>
      <c r="E329" s="29"/>
      <c r="F329" s="29"/>
      <c r="G329" s="29"/>
      <c r="H329" s="29"/>
      <c r="I329" s="29"/>
      <c r="J329" s="29"/>
      <c r="K329" s="29"/>
      <c r="L329" s="29"/>
      <c r="M329" s="29"/>
      <c r="N329" s="29"/>
      <c r="O329" s="29"/>
      <c r="P329" s="29"/>
      <c r="Q329" s="29"/>
      <c r="R329" s="29"/>
      <c r="S329" s="29"/>
    </row>
    <row r="330" spans="1:19" customFormat="1" ht="12.75" customHeight="1" x14ac:dyDescent="0.2">
      <c r="A330" s="29"/>
      <c r="B330" s="29"/>
      <c r="C330" s="29"/>
      <c r="D330" s="29"/>
      <c r="E330" s="29"/>
      <c r="F330" s="29"/>
      <c r="G330" s="29"/>
      <c r="H330" s="29"/>
      <c r="I330" s="29"/>
      <c r="J330" s="29"/>
      <c r="K330" s="29"/>
      <c r="L330" s="29"/>
      <c r="M330" s="29"/>
      <c r="N330" s="29"/>
      <c r="O330" s="29"/>
      <c r="P330" s="29"/>
      <c r="Q330" s="29"/>
      <c r="R330" s="29"/>
      <c r="S330" s="29"/>
    </row>
    <row r="331" spans="1:19" customFormat="1" ht="12.75" customHeight="1" x14ac:dyDescent="0.2">
      <c r="A331" s="29"/>
      <c r="B331" s="29"/>
      <c r="C331" s="29"/>
      <c r="D331" s="29"/>
      <c r="E331" s="29"/>
      <c r="F331" s="29"/>
      <c r="G331" s="29"/>
      <c r="H331" s="29"/>
      <c r="I331" s="29"/>
      <c r="J331" s="29"/>
      <c r="K331" s="29"/>
      <c r="L331" s="29"/>
      <c r="M331" s="29"/>
      <c r="N331" s="29"/>
      <c r="O331" s="29"/>
      <c r="P331" s="29"/>
      <c r="Q331" s="29"/>
      <c r="R331" s="29"/>
      <c r="S331" s="29"/>
    </row>
    <row r="332" spans="1:19" customFormat="1" ht="12.75" customHeight="1" x14ac:dyDescent="0.2">
      <c r="A332" s="29"/>
      <c r="B332" s="29"/>
      <c r="C332" s="29"/>
      <c r="D332" s="29"/>
      <c r="E332" s="29"/>
      <c r="F332" s="29"/>
      <c r="G332" s="29"/>
      <c r="H332" s="29"/>
      <c r="I332" s="29"/>
      <c r="J332" s="29"/>
      <c r="K332" s="29"/>
      <c r="L332" s="29"/>
      <c r="M332" s="29"/>
      <c r="N332" s="29"/>
      <c r="O332" s="29"/>
      <c r="P332" s="29"/>
      <c r="Q332" s="29"/>
      <c r="R332" s="29"/>
      <c r="S332" s="29"/>
    </row>
    <row r="333" spans="1:19" customFormat="1" ht="12.75" customHeight="1" x14ac:dyDescent="0.2">
      <c r="A333" s="29"/>
      <c r="B333" s="29"/>
      <c r="C333" s="29"/>
      <c r="D333" s="29"/>
      <c r="E333" s="29"/>
      <c r="F333" s="29"/>
      <c r="G333" s="29"/>
      <c r="H333" s="29"/>
      <c r="I333" s="29"/>
      <c r="J333" s="29"/>
      <c r="K333" s="29"/>
      <c r="L333" s="29"/>
      <c r="M333" s="29"/>
      <c r="N333" s="29"/>
      <c r="O333" s="29"/>
      <c r="P333" s="29"/>
      <c r="Q333" s="29"/>
      <c r="R333" s="29"/>
      <c r="S333" s="29"/>
    </row>
    <row r="334" spans="1:19" customFormat="1" ht="12.75" customHeight="1" x14ac:dyDescent="0.2">
      <c r="A334" s="29"/>
      <c r="B334" s="29"/>
      <c r="C334" s="29"/>
      <c r="D334" s="29"/>
      <c r="E334" s="29"/>
      <c r="F334" s="29"/>
      <c r="G334" s="29"/>
      <c r="H334" s="29"/>
      <c r="I334" s="29"/>
      <c r="J334" s="29"/>
      <c r="K334" s="29"/>
      <c r="L334" s="29"/>
      <c r="M334" s="29"/>
      <c r="N334" s="29"/>
      <c r="O334" s="29"/>
      <c r="P334" s="29"/>
      <c r="Q334" s="29"/>
      <c r="R334" s="29"/>
      <c r="S334" s="29"/>
    </row>
    <row r="335" spans="1:19" customFormat="1" ht="12.75" customHeight="1" x14ac:dyDescent="0.2">
      <c r="A335" s="29"/>
      <c r="B335" s="29"/>
      <c r="C335" s="29"/>
      <c r="D335" s="29"/>
      <c r="E335" s="29"/>
      <c r="F335" s="29"/>
      <c r="G335" s="29"/>
      <c r="H335" s="29"/>
      <c r="I335" s="29"/>
      <c r="J335" s="29"/>
      <c r="K335" s="29"/>
      <c r="L335" s="29"/>
      <c r="M335" s="29"/>
      <c r="N335" s="29"/>
      <c r="O335" s="29"/>
      <c r="P335" s="29"/>
      <c r="Q335" s="29"/>
      <c r="R335" s="29"/>
      <c r="S335" s="29"/>
    </row>
    <row r="336" spans="1:19" customFormat="1" ht="12.75" customHeight="1" x14ac:dyDescent="0.2">
      <c r="A336" s="29"/>
      <c r="B336" s="29"/>
      <c r="C336" s="29"/>
      <c r="D336" s="29"/>
      <c r="E336" s="29"/>
      <c r="F336" s="29"/>
      <c r="G336" s="29"/>
      <c r="H336" s="29"/>
      <c r="I336" s="29"/>
      <c r="J336" s="29"/>
      <c r="K336" s="29"/>
      <c r="L336" s="29"/>
      <c r="M336" s="29"/>
      <c r="N336" s="29"/>
      <c r="O336" s="29"/>
      <c r="P336" s="29"/>
      <c r="Q336" s="29"/>
      <c r="R336" s="29"/>
      <c r="S336" s="29"/>
    </row>
    <row r="337" spans="1:19" customFormat="1" ht="12.75" customHeight="1" x14ac:dyDescent="0.2">
      <c r="A337" s="29"/>
      <c r="B337" s="29"/>
      <c r="C337" s="29"/>
      <c r="D337" s="29"/>
      <c r="E337" s="29"/>
      <c r="F337" s="29"/>
      <c r="G337" s="29"/>
      <c r="H337" s="29"/>
      <c r="I337" s="29"/>
      <c r="J337" s="29"/>
      <c r="K337" s="29"/>
      <c r="L337" s="29"/>
      <c r="M337" s="29"/>
      <c r="N337" s="29"/>
      <c r="O337" s="29"/>
      <c r="P337" s="29"/>
      <c r="Q337" s="29"/>
      <c r="R337" s="29"/>
      <c r="S337" s="29"/>
    </row>
    <row r="338" spans="1:19" customFormat="1" ht="12.75" customHeight="1" x14ac:dyDescent="0.2">
      <c r="A338" s="29"/>
      <c r="B338" s="29"/>
      <c r="C338" s="29"/>
      <c r="D338" s="29"/>
      <c r="E338" s="29"/>
      <c r="F338" s="29"/>
      <c r="G338" s="29"/>
      <c r="H338" s="29"/>
      <c r="I338" s="29"/>
      <c r="J338" s="29"/>
      <c r="K338" s="29"/>
      <c r="L338" s="29"/>
      <c r="M338" s="29"/>
      <c r="N338" s="29"/>
      <c r="O338" s="29"/>
      <c r="P338" s="29"/>
      <c r="Q338" s="29"/>
      <c r="R338" s="29"/>
      <c r="S338" s="29"/>
    </row>
    <row r="339" spans="1:19" customFormat="1" ht="12.75" customHeight="1" x14ac:dyDescent="0.2">
      <c r="A339" s="29"/>
      <c r="B339" s="29"/>
      <c r="C339" s="29"/>
      <c r="D339" s="29"/>
      <c r="E339" s="29"/>
      <c r="F339" s="29"/>
      <c r="G339" s="29"/>
      <c r="H339" s="29"/>
      <c r="I339" s="29"/>
      <c r="J339" s="29"/>
      <c r="K339" s="29"/>
      <c r="L339" s="29"/>
      <c r="M339" s="29"/>
      <c r="N339" s="29"/>
      <c r="O339" s="29"/>
      <c r="P339" s="29"/>
      <c r="Q339" s="29"/>
      <c r="R339" s="29"/>
      <c r="S339" s="29"/>
    </row>
    <row r="340" spans="1:19" customFormat="1" ht="12.75" customHeight="1" x14ac:dyDescent="0.2">
      <c r="A340" s="29"/>
      <c r="B340" s="29"/>
      <c r="C340" s="29"/>
      <c r="D340" s="29"/>
      <c r="E340" s="29"/>
      <c r="F340" s="29"/>
      <c r="G340" s="29"/>
      <c r="H340" s="29"/>
      <c r="I340" s="29"/>
      <c r="J340" s="29"/>
      <c r="K340" s="29"/>
      <c r="L340" s="29"/>
      <c r="M340" s="29"/>
      <c r="N340" s="29"/>
      <c r="O340" s="29"/>
      <c r="P340" s="29"/>
      <c r="Q340" s="29"/>
      <c r="R340" s="29"/>
      <c r="S340" s="29"/>
    </row>
    <row r="341" spans="1:19" customFormat="1" ht="12.75" customHeight="1" x14ac:dyDescent="0.2">
      <c r="A341" s="29"/>
      <c r="B341" s="29"/>
      <c r="C341" s="29"/>
      <c r="D341" s="29"/>
      <c r="E341" s="29"/>
      <c r="F341" s="29"/>
      <c r="G341" s="29"/>
      <c r="H341" s="29"/>
      <c r="I341" s="29"/>
      <c r="J341" s="29"/>
      <c r="K341" s="29"/>
      <c r="L341" s="29"/>
      <c r="M341" s="29"/>
      <c r="N341" s="29"/>
      <c r="O341" s="29"/>
      <c r="P341" s="29"/>
      <c r="Q341" s="29"/>
      <c r="R341" s="29"/>
      <c r="S341" s="29"/>
    </row>
    <row r="342" spans="1:19" customFormat="1" ht="12.75" customHeight="1" x14ac:dyDescent="0.2">
      <c r="A342" s="29"/>
      <c r="B342" s="29"/>
      <c r="C342" s="29"/>
      <c r="D342" s="29"/>
      <c r="E342" s="29"/>
      <c r="F342" s="29"/>
      <c r="G342" s="29"/>
      <c r="H342" s="29"/>
      <c r="I342" s="29"/>
      <c r="J342" s="29"/>
      <c r="K342" s="29"/>
      <c r="L342" s="29"/>
      <c r="M342" s="29"/>
      <c r="N342" s="29"/>
      <c r="O342" s="29"/>
      <c r="P342" s="29"/>
      <c r="Q342" s="29"/>
      <c r="R342" s="29"/>
      <c r="S342" s="29"/>
    </row>
    <row r="343" spans="1:19" customFormat="1" ht="12.75" customHeight="1" x14ac:dyDescent="0.2">
      <c r="A343" s="29"/>
      <c r="B343" s="29"/>
      <c r="C343" s="29"/>
      <c r="D343" s="29"/>
      <c r="E343" s="29"/>
      <c r="F343" s="29"/>
      <c r="G343" s="29"/>
      <c r="H343" s="29"/>
      <c r="I343" s="29"/>
      <c r="J343" s="29"/>
      <c r="K343" s="29"/>
      <c r="L343" s="29"/>
      <c r="M343" s="29"/>
      <c r="N343" s="29"/>
      <c r="O343" s="29"/>
      <c r="P343" s="29"/>
      <c r="Q343" s="29"/>
      <c r="R343" s="29"/>
      <c r="S343" s="29"/>
    </row>
    <row r="344" spans="1:19" customFormat="1" ht="12.75" customHeight="1" x14ac:dyDescent="0.2">
      <c r="A344" s="29"/>
      <c r="B344" s="29"/>
      <c r="C344" s="29"/>
      <c r="D344" s="29"/>
      <c r="E344" s="29"/>
      <c r="F344" s="29"/>
      <c r="G344" s="29"/>
      <c r="H344" s="29"/>
      <c r="I344" s="29"/>
      <c r="J344" s="29"/>
      <c r="K344" s="29"/>
      <c r="L344" s="29"/>
      <c r="M344" s="29"/>
      <c r="N344" s="29"/>
      <c r="O344" s="29"/>
      <c r="P344" s="29"/>
      <c r="Q344" s="29"/>
      <c r="R344" s="29"/>
      <c r="S344" s="29"/>
    </row>
    <row r="345" spans="1:19" customFormat="1" ht="12.75" customHeight="1" x14ac:dyDescent="0.2">
      <c r="A345" s="29"/>
      <c r="B345" s="29"/>
      <c r="C345" s="29"/>
      <c r="D345" s="29"/>
      <c r="E345" s="29"/>
      <c r="F345" s="29"/>
      <c r="G345" s="29"/>
      <c r="H345" s="29"/>
      <c r="I345" s="29"/>
      <c r="J345" s="29"/>
      <c r="K345" s="29"/>
      <c r="L345" s="29"/>
      <c r="M345" s="29"/>
      <c r="N345" s="29"/>
      <c r="O345" s="29"/>
      <c r="P345" s="29"/>
      <c r="Q345" s="29"/>
      <c r="R345" s="29"/>
      <c r="S345" s="29"/>
    </row>
    <row r="346" spans="1:19" customFormat="1" ht="12.75" customHeight="1" x14ac:dyDescent="0.2">
      <c r="A346" s="29"/>
      <c r="B346" s="29"/>
      <c r="C346" s="29"/>
      <c r="D346" s="29"/>
      <c r="E346" s="29"/>
      <c r="F346" s="29"/>
      <c r="G346" s="29"/>
      <c r="H346" s="29"/>
      <c r="I346" s="29"/>
      <c r="J346" s="29"/>
      <c r="K346" s="29"/>
      <c r="L346" s="29"/>
      <c r="M346" s="29"/>
      <c r="N346" s="29"/>
      <c r="O346" s="29"/>
      <c r="P346" s="29"/>
      <c r="Q346" s="29"/>
      <c r="R346" s="29"/>
      <c r="S346" s="29"/>
    </row>
    <row r="347" spans="1:19" customFormat="1" ht="12.75" customHeight="1" x14ac:dyDescent="0.2">
      <c r="A347" s="29"/>
      <c r="B347" s="29"/>
      <c r="C347" s="29"/>
      <c r="D347" s="29"/>
      <c r="E347" s="29"/>
      <c r="F347" s="29"/>
      <c r="G347" s="29"/>
      <c r="H347" s="29"/>
      <c r="I347" s="29"/>
      <c r="J347" s="29"/>
      <c r="K347" s="29"/>
      <c r="L347" s="29"/>
      <c r="M347" s="29"/>
      <c r="N347" s="29"/>
      <c r="O347" s="29"/>
      <c r="P347" s="29"/>
      <c r="Q347" s="29"/>
      <c r="R347" s="29"/>
      <c r="S347" s="29"/>
    </row>
    <row r="348" spans="1:19" customFormat="1" ht="12.75" customHeight="1" x14ac:dyDescent="0.2">
      <c r="A348" s="29"/>
      <c r="B348" s="29"/>
      <c r="C348" s="29"/>
      <c r="D348" s="29"/>
      <c r="E348" s="29"/>
      <c r="F348" s="29"/>
      <c r="G348" s="29"/>
      <c r="H348" s="29"/>
      <c r="I348" s="29"/>
      <c r="J348" s="29"/>
      <c r="K348" s="29"/>
      <c r="L348" s="29"/>
      <c r="M348" s="29"/>
      <c r="N348" s="29"/>
      <c r="O348" s="29"/>
      <c r="P348" s="29"/>
      <c r="Q348" s="29"/>
      <c r="R348" s="29"/>
      <c r="S348" s="29"/>
    </row>
    <row r="349" spans="1:19" customFormat="1" ht="12.75" customHeight="1" x14ac:dyDescent="0.2">
      <c r="A349" s="29"/>
      <c r="B349" s="29"/>
      <c r="C349" s="29"/>
      <c r="D349" s="29"/>
      <c r="E349" s="29"/>
      <c r="F349" s="29"/>
      <c r="G349" s="29"/>
      <c r="H349" s="29"/>
      <c r="I349" s="29"/>
      <c r="J349" s="29"/>
      <c r="K349" s="29"/>
      <c r="L349" s="29"/>
      <c r="M349" s="29"/>
      <c r="N349" s="29"/>
      <c r="O349" s="29"/>
      <c r="P349" s="29"/>
      <c r="Q349" s="29"/>
      <c r="R349" s="29"/>
      <c r="S349" s="29"/>
    </row>
    <row r="350" spans="1:19" customFormat="1" ht="12.75" customHeight="1" x14ac:dyDescent="0.2">
      <c r="A350" s="29"/>
      <c r="B350" s="29"/>
      <c r="C350" s="29"/>
      <c r="D350" s="29"/>
      <c r="E350" s="29"/>
      <c r="F350" s="29"/>
      <c r="G350" s="29"/>
      <c r="H350" s="29"/>
      <c r="I350" s="29"/>
      <c r="J350" s="29"/>
      <c r="K350" s="29"/>
      <c r="L350" s="29"/>
      <c r="M350" s="29"/>
      <c r="N350" s="29"/>
      <c r="O350" s="29"/>
      <c r="P350" s="29"/>
      <c r="Q350" s="29"/>
      <c r="R350" s="29"/>
      <c r="S350" s="29"/>
    </row>
    <row r="351" spans="1:19" customFormat="1" ht="12.75" customHeight="1" x14ac:dyDescent="0.2">
      <c r="A351" s="29"/>
      <c r="B351" s="29"/>
      <c r="C351" s="29"/>
      <c r="D351" s="29"/>
      <c r="E351" s="29"/>
      <c r="F351" s="29"/>
      <c r="G351" s="29"/>
      <c r="H351" s="29"/>
      <c r="I351" s="29"/>
      <c r="J351" s="29"/>
      <c r="K351" s="29"/>
      <c r="L351" s="29"/>
      <c r="M351" s="29"/>
      <c r="N351" s="29"/>
      <c r="O351" s="29"/>
      <c r="P351" s="29"/>
      <c r="Q351" s="29"/>
      <c r="R351" s="29"/>
      <c r="S351" s="29"/>
    </row>
    <row r="352" spans="1:19" customFormat="1" ht="12.75" customHeight="1" x14ac:dyDescent="0.2">
      <c r="A352" s="29"/>
      <c r="B352" s="29"/>
      <c r="C352" s="29"/>
      <c r="D352" s="29"/>
      <c r="E352" s="29"/>
      <c r="F352" s="29"/>
      <c r="G352" s="29"/>
      <c r="H352" s="29"/>
      <c r="I352" s="29"/>
      <c r="J352" s="29"/>
      <c r="K352" s="29"/>
      <c r="L352" s="29"/>
      <c r="M352" s="29"/>
      <c r="N352" s="29"/>
      <c r="O352" s="29"/>
      <c r="P352" s="29"/>
      <c r="Q352" s="29"/>
      <c r="R352" s="29"/>
      <c r="S352" s="29"/>
    </row>
    <row r="353" spans="1:19" customFormat="1" ht="12.75" customHeight="1" x14ac:dyDescent="0.2">
      <c r="A353" s="29"/>
      <c r="B353" s="29"/>
      <c r="C353" s="29"/>
      <c r="D353" s="29"/>
      <c r="E353" s="29"/>
      <c r="F353" s="29"/>
      <c r="G353" s="29"/>
      <c r="H353" s="29"/>
      <c r="I353" s="29"/>
      <c r="J353" s="29"/>
      <c r="K353" s="29"/>
      <c r="L353" s="29"/>
      <c r="M353" s="29"/>
      <c r="N353" s="29"/>
      <c r="O353" s="29"/>
      <c r="P353" s="29"/>
      <c r="Q353" s="29"/>
      <c r="R353" s="29"/>
      <c r="S353" s="29"/>
    </row>
    <row r="354" spans="1:19" customFormat="1" ht="12.75" customHeight="1" x14ac:dyDescent="0.2">
      <c r="A354" s="29"/>
      <c r="B354" s="29"/>
      <c r="C354" s="29"/>
      <c r="D354" s="29"/>
      <c r="E354" s="29"/>
      <c r="F354" s="29"/>
      <c r="G354" s="29"/>
      <c r="H354" s="29"/>
      <c r="I354" s="29"/>
      <c r="J354" s="29"/>
      <c r="K354" s="29"/>
      <c r="L354" s="29"/>
      <c r="M354" s="29"/>
      <c r="N354" s="29"/>
      <c r="O354" s="29"/>
      <c r="P354" s="29"/>
      <c r="Q354" s="29"/>
      <c r="R354" s="29"/>
      <c r="S354" s="29"/>
    </row>
    <row r="355" spans="1:19" customFormat="1" ht="12.75" customHeight="1" x14ac:dyDescent="0.2">
      <c r="A355" s="29"/>
      <c r="B355" s="29"/>
      <c r="C355" s="29"/>
      <c r="D355" s="29"/>
      <c r="E355" s="29"/>
      <c r="F355" s="29"/>
      <c r="G355" s="29"/>
      <c r="H355" s="29"/>
      <c r="I355" s="29"/>
      <c r="J355" s="29"/>
      <c r="K355" s="29"/>
      <c r="L355" s="29"/>
      <c r="M355" s="29"/>
      <c r="N355" s="29"/>
      <c r="O355" s="29"/>
      <c r="P355" s="29"/>
      <c r="Q355" s="29"/>
      <c r="R355" s="29"/>
      <c r="S355" s="29"/>
    </row>
    <row r="356" spans="1:19" customFormat="1" ht="12.75" customHeight="1" x14ac:dyDescent="0.2">
      <c r="A356" s="29"/>
      <c r="B356" s="29"/>
      <c r="C356" s="29"/>
      <c r="D356" s="29"/>
      <c r="E356" s="29"/>
      <c r="F356" s="29"/>
      <c r="G356" s="29"/>
      <c r="H356" s="29"/>
      <c r="I356" s="29"/>
      <c r="J356" s="29"/>
      <c r="K356" s="29"/>
      <c r="L356" s="29"/>
      <c r="M356" s="29"/>
      <c r="N356" s="29"/>
      <c r="O356" s="29"/>
      <c r="P356" s="29"/>
      <c r="Q356" s="29"/>
      <c r="R356" s="29"/>
      <c r="S356" s="29"/>
    </row>
    <row r="357" spans="1:19" customFormat="1" ht="12.75" customHeight="1" x14ac:dyDescent="0.2">
      <c r="A357" s="29"/>
      <c r="B357" s="29"/>
      <c r="C357" s="29"/>
      <c r="D357" s="29"/>
      <c r="E357" s="29"/>
      <c r="F357" s="29"/>
      <c r="G357" s="29"/>
      <c r="H357" s="29"/>
      <c r="I357" s="29"/>
      <c r="J357" s="29"/>
      <c r="K357" s="29"/>
      <c r="L357" s="29"/>
      <c r="M357" s="29"/>
      <c r="N357" s="29"/>
      <c r="O357" s="29"/>
      <c r="P357" s="29"/>
      <c r="Q357" s="29"/>
      <c r="R357" s="29"/>
      <c r="S357" s="29"/>
    </row>
    <row r="358" spans="1:19" customFormat="1" ht="12.75" customHeight="1" x14ac:dyDescent="0.2">
      <c r="A358" s="29"/>
      <c r="B358" s="29"/>
      <c r="C358" s="29"/>
      <c r="D358" s="29"/>
      <c r="E358" s="29"/>
      <c r="F358" s="29"/>
      <c r="G358" s="29"/>
      <c r="H358" s="29"/>
      <c r="I358" s="29"/>
      <c r="J358" s="29"/>
      <c r="K358" s="29"/>
      <c r="L358" s="29"/>
      <c r="M358" s="29"/>
      <c r="N358" s="29"/>
      <c r="O358" s="29"/>
      <c r="P358" s="29"/>
      <c r="Q358" s="29"/>
      <c r="R358" s="29"/>
      <c r="S358" s="29"/>
    </row>
    <row r="359" spans="1:19" customFormat="1" ht="12.75" customHeight="1" x14ac:dyDescent="0.2">
      <c r="A359" s="29"/>
      <c r="B359" s="29"/>
      <c r="C359" s="29"/>
      <c r="D359" s="29"/>
      <c r="E359" s="29"/>
      <c r="F359" s="29"/>
      <c r="G359" s="29"/>
      <c r="H359" s="29"/>
      <c r="I359" s="29"/>
      <c r="J359" s="29"/>
      <c r="K359" s="29"/>
      <c r="L359" s="29"/>
      <c r="M359" s="29"/>
      <c r="N359" s="29"/>
      <c r="O359" s="29"/>
      <c r="P359" s="29"/>
      <c r="Q359" s="29"/>
      <c r="R359" s="29"/>
      <c r="S359" s="29"/>
    </row>
    <row r="360" spans="1:19" customFormat="1" ht="12.75" customHeight="1" x14ac:dyDescent="0.2">
      <c r="A360" s="29"/>
      <c r="B360" s="29"/>
      <c r="C360" s="29"/>
      <c r="D360" s="29"/>
      <c r="E360" s="29"/>
      <c r="F360" s="29"/>
      <c r="G360" s="29"/>
      <c r="H360" s="29"/>
      <c r="I360" s="29"/>
      <c r="J360" s="29"/>
      <c r="K360" s="29"/>
      <c r="L360" s="29"/>
      <c r="M360" s="29"/>
      <c r="N360" s="29"/>
      <c r="O360" s="29"/>
      <c r="P360" s="29"/>
      <c r="Q360" s="29"/>
      <c r="R360" s="29"/>
      <c r="S360" s="29"/>
    </row>
    <row r="361" spans="1:19" customFormat="1" ht="12.75" customHeight="1" x14ac:dyDescent="0.2">
      <c r="A361" s="29"/>
      <c r="B361" s="29"/>
      <c r="C361" s="29"/>
      <c r="D361" s="29"/>
      <c r="E361" s="29"/>
      <c r="F361" s="29"/>
      <c r="G361" s="29"/>
      <c r="H361" s="29"/>
      <c r="I361" s="29"/>
      <c r="J361" s="29"/>
      <c r="K361" s="29"/>
      <c r="L361" s="29"/>
      <c r="M361" s="29"/>
      <c r="N361" s="29"/>
      <c r="O361" s="29"/>
      <c r="P361" s="29"/>
      <c r="Q361" s="29"/>
      <c r="R361" s="29"/>
      <c r="S361" s="29"/>
    </row>
    <row r="362" spans="1:19" customFormat="1" ht="12.75" customHeight="1" x14ac:dyDescent="0.2">
      <c r="A362" s="29"/>
      <c r="B362" s="29"/>
      <c r="C362" s="29"/>
      <c r="D362" s="29"/>
      <c r="E362" s="29"/>
      <c r="F362" s="29"/>
      <c r="G362" s="29"/>
      <c r="H362" s="29"/>
      <c r="I362" s="29"/>
      <c r="J362" s="29"/>
      <c r="K362" s="29"/>
      <c r="L362" s="29"/>
      <c r="M362" s="29"/>
      <c r="N362" s="29"/>
      <c r="O362" s="29"/>
      <c r="P362" s="29"/>
      <c r="Q362" s="29"/>
      <c r="R362" s="29"/>
      <c r="S362" s="29"/>
    </row>
    <row r="363" spans="1:19" customFormat="1" ht="12.75" customHeight="1" x14ac:dyDescent="0.2">
      <c r="A363" s="29"/>
      <c r="B363" s="29"/>
      <c r="C363" s="29"/>
      <c r="D363" s="29"/>
      <c r="E363" s="29"/>
      <c r="F363" s="29"/>
      <c r="G363" s="29"/>
      <c r="H363" s="29"/>
      <c r="I363" s="29"/>
      <c r="J363" s="29"/>
      <c r="K363" s="29"/>
      <c r="L363" s="29"/>
      <c r="M363" s="29"/>
      <c r="N363" s="29"/>
      <c r="O363" s="29"/>
      <c r="P363" s="29"/>
      <c r="Q363" s="29"/>
      <c r="R363" s="29"/>
      <c r="S363" s="29"/>
    </row>
    <row r="364" spans="1:19" customFormat="1" ht="12.75" customHeight="1" x14ac:dyDescent="0.2">
      <c r="A364" s="29"/>
      <c r="B364" s="29"/>
      <c r="C364" s="29"/>
      <c r="D364" s="29"/>
      <c r="E364" s="29"/>
      <c r="F364" s="29"/>
      <c r="G364" s="29"/>
      <c r="H364" s="29"/>
      <c r="I364" s="29"/>
      <c r="J364" s="29"/>
      <c r="K364" s="29"/>
      <c r="L364" s="29"/>
      <c r="M364" s="29"/>
      <c r="N364" s="29"/>
      <c r="O364" s="29"/>
      <c r="P364" s="29"/>
      <c r="Q364" s="29"/>
      <c r="R364" s="29"/>
      <c r="S364" s="29"/>
    </row>
    <row r="365" spans="1:19" customFormat="1" ht="12.75" customHeight="1" x14ac:dyDescent="0.2">
      <c r="A365" s="29"/>
      <c r="B365" s="29"/>
      <c r="C365" s="29"/>
      <c r="D365" s="29"/>
      <c r="E365" s="29"/>
      <c r="F365" s="29"/>
      <c r="G365" s="29"/>
      <c r="H365" s="29"/>
      <c r="I365" s="29"/>
      <c r="J365" s="29"/>
      <c r="K365" s="29"/>
      <c r="L365" s="29"/>
      <c r="M365" s="29"/>
      <c r="N365" s="29"/>
      <c r="O365" s="29"/>
      <c r="P365" s="29"/>
      <c r="Q365" s="29"/>
      <c r="R365" s="29"/>
      <c r="S365" s="29"/>
    </row>
    <row r="366" spans="1:19" customFormat="1" ht="12.75" customHeight="1" x14ac:dyDescent="0.2">
      <c r="A366" s="29"/>
      <c r="B366" s="29"/>
      <c r="C366" s="29"/>
      <c r="D366" s="29"/>
      <c r="E366" s="29"/>
      <c r="F366" s="29"/>
      <c r="G366" s="29"/>
      <c r="H366" s="29"/>
      <c r="I366" s="29"/>
      <c r="J366" s="29"/>
      <c r="K366" s="29"/>
      <c r="L366" s="29"/>
      <c r="M366" s="29"/>
      <c r="N366" s="29"/>
      <c r="O366" s="29"/>
      <c r="P366" s="29"/>
      <c r="Q366" s="29"/>
      <c r="R366" s="29"/>
      <c r="S366" s="29"/>
    </row>
    <row r="367" spans="1:19" customFormat="1" ht="12.75" customHeight="1" x14ac:dyDescent="0.2">
      <c r="A367" s="29"/>
      <c r="B367" s="29"/>
      <c r="C367" s="29"/>
      <c r="D367" s="29"/>
      <c r="E367" s="29"/>
      <c r="F367" s="29"/>
      <c r="G367" s="29"/>
      <c r="H367" s="29"/>
      <c r="I367" s="29"/>
      <c r="J367" s="29"/>
      <c r="K367" s="29"/>
      <c r="L367" s="29"/>
      <c r="M367" s="29"/>
      <c r="N367" s="29"/>
      <c r="O367" s="29"/>
      <c r="P367" s="29"/>
      <c r="Q367" s="29"/>
      <c r="R367" s="29"/>
      <c r="S367" s="29"/>
    </row>
    <row r="368" spans="1:19" customFormat="1" ht="12.75" customHeight="1" x14ac:dyDescent="0.2">
      <c r="A368" s="29"/>
      <c r="B368" s="29"/>
      <c r="C368" s="29"/>
      <c r="D368" s="29"/>
      <c r="E368" s="29"/>
      <c r="F368" s="29"/>
      <c r="G368" s="29"/>
      <c r="H368" s="29"/>
      <c r="I368" s="29"/>
      <c r="J368" s="29"/>
      <c r="K368" s="29"/>
      <c r="L368" s="29"/>
      <c r="M368" s="29"/>
      <c r="N368" s="29"/>
      <c r="O368" s="29"/>
      <c r="P368" s="29"/>
      <c r="Q368" s="29"/>
      <c r="R368" s="29"/>
      <c r="S368" s="29"/>
    </row>
    <row r="369" spans="1:19" customFormat="1" ht="12.75" customHeight="1" x14ac:dyDescent="0.2">
      <c r="A369" s="29"/>
      <c r="B369" s="29"/>
      <c r="C369" s="29"/>
      <c r="D369" s="29"/>
      <c r="E369" s="29"/>
      <c r="F369" s="29"/>
      <c r="G369" s="29"/>
      <c r="H369" s="29"/>
      <c r="I369" s="29"/>
      <c r="J369" s="29"/>
      <c r="K369" s="29"/>
      <c r="L369" s="29"/>
      <c r="M369" s="29"/>
      <c r="N369" s="29"/>
      <c r="O369" s="29"/>
      <c r="P369" s="29"/>
      <c r="Q369" s="29"/>
      <c r="R369" s="29"/>
      <c r="S369" s="29"/>
    </row>
    <row r="370" spans="1:19" customFormat="1" ht="12.75" customHeight="1" x14ac:dyDescent="0.2">
      <c r="A370" s="29"/>
      <c r="B370" s="29"/>
      <c r="C370" s="29"/>
      <c r="D370" s="29"/>
      <c r="E370" s="29"/>
      <c r="F370" s="29"/>
      <c r="G370" s="29"/>
      <c r="H370" s="29"/>
      <c r="I370" s="29"/>
      <c r="J370" s="29"/>
      <c r="K370" s="29"/>
      <c r="L370" s="29"/>
      <c r="M370" s="29"/>
      <c r="N370" s="29"/>
      <c r="O370" s="29"/>
      <c r="P370" s="29"/>
      <c r="Q370" s="29"/>
      <c r="R370" s="29"/>
      <c r="S370" s="29"/>
    </row>
    <row r="371" spans="1:19" customFormat="1" ht="12.75" customHeight="1" x14ac:dyDescent="0.2">
      <c r="A371" s="29"/>
      <c r="B371" s="29"/>
      <c r="C371" s="29"/>
      <c r="D371" s="29"/>
      <c r="E371" s="29"/>
      <c r="F371" s="29"/>
      <c r="G371" s="29"/>
      <c r="H371" s="29"/>
      <c r="I371" s="29"/>
      <c r="J371" s="29"/>
      <c r="K371" s="29"/>
      <c r="L371" s="29"/>
      <c r="M371" s="29"/>
      <c r="N371" s="29"/>
      <c r="O371" s="29"/>
      <c r="P371" s="29"/>
      <c r="Q371" s="29"/>
      <c r="R371" s="29"/>
      <c r="S371" s="29"/>
    </row>
    <row r="372" spans="1:19" customFormat="1" ht="12.75" customHeight="1" x14ac:dyDescent="0.2">
      <c r="A372" s="29"/>
      <c r="B372" s="29"/>
      <c r="C372" s="29"/>
      <c r="D372" s="29"/>
      <c r="E372" s="29"/>
      <c r="F372" s="29"/>
      <c r="G372" s="29"/>
      <c r="H372" s="29"/>
      <c r="I372" s="29"/>
      <c r="J372" s="29"/>
      <c r="K372" s="29"/>
      <c r="L372" s="29"/>
      <c r="M372" s="29"/>
      <c r="N372" s="29"/>
      <c r="O372" s="29"/>
      <c r="P372" s="29"/>
      <c r="Q372" s="29"/>
      <c r="R372" s="29"/>
      <c r="S372" s="29"/>
    </row>
    <row r="373" spans="1:19" customFormat="1" ht="12.75" customHeight="1" x14ac:dyDescent="0.2">
      <c r="A373" s="29"/>
      <c r="B373" s="29"/>
      <c r="C373" s="29"/>
      <c r="D373" s="29"/>
      <c r="E373" s="29"/>
      <c r="F373" s="29"/>
      <c r="G373" s="29"/>
      <c r="H373" s="29"/>
      <c r="I373" s="29"/>
      <c r="J373" s="29"/>
      <c r="K373" s="29"/>
      <c r="L373" s="29"/>
      <c r="M373" s="29"/>
      <c r="N373" s="29"/>
      <c r="O373" s="29"/>
      <c r="P373" s="29"/>
      <c r="Q373" s="29"/>
      <c r="R373" s="29"/>
      <c r="S373" s="29"/>
    </row>
    <row r="374" spans="1:19" customFormat="1" ht="12.75" customHeight="1" x14ac:dyDescent="0.2">
      <c r="A374" s="29"/>
      <c r="B374" s="29"/>
      <c r="C374" s="29"/>
      <c r="D374" s="29"/>
      <c r="E374" s="29"/>
      <c r="F374" s="29"/>
      <c r="G374" s="29"/>
      <c r="H374" s="29"/>
      <c r="I374" s="29"/>
      <c r="J374" s="29"/>
      <c r="K374" s="29"/>
      <c r="L374" s="29"/>
      <c r="M374" s="29"/>
      <c r="N374" s="29"/>
      <c r="O374" s="29"/>
      <c r="P374" s="29"/>
      <c r="Q374" s="29"/>
      <c r="R374" s="29"/>
      <c r="S374" s="29"/>
    </row>
    <row r="375" spans="1:19" customFormat="1" ht="12.75" customHeight="1" x14ac:dyDescent="0.2">
      <c r="A375" s="29"/>
      <c r="B375" s="29"/>
      <c r="C375" s="29"/>
      <c r="D375" s="29"/>
      <c r="E375" s="29"/>
      <c r="F375" s="29"/>
      <c r="G375" s="29"/>
      <c r="H375" s="29"/>
      <c r="I375" s="29"/>
      <c r="J375" s="29"/>
      <c r="K375" s="29"/>
      <c r="L375" s="29"/>
      <c r="M375" s="29"/>
      <c r="N375" s="29"/>
      <c r="O375" s="29"/>
      <c r="P375" s="29"/>
      <c r="Q375" s="29"/>
      <c r="R375" s="29"/>
      <c r="S375" s="29"/>
    </row>
    <row r="376" spans="1:19" customFormat="1" ht="12.75" customHeight="1" x14ac:dyDescent="0.2">
      <c r="A376" s="29"/>
      <c r="B376" s="29"/>
      <c r="C376" s="29"/>
      <c r="D376" s="29"/>
      <c r="E376" s="29"/>
      <c r="F376" s="29"/>
      <c r="G376" s="29"/>
      <c r="H376" s="29"/>
      <c r="I376" s="29"/>
      <c r="J376" s="29"/>
      <c r="K376" s="29"/>
      <c r="L376" s="29"/>
      <c r="M376" s="29"/>
      <c r="N376" s="29"/>
      <c r="O376" s="29"/>
      <c r="P376" s="29"/>
      <c r="Q376" s="29"/>
      <c r="R376" s="29"/>
      <c r="S376" s="29"/>
    </row>
    <row r="377" spans="1:19" customFormat="1" ht="12.75" customHeight="1" x14ac:dyDescent="0.2">
      <c r="A377" s="29"/>
      <c r="B377" s="29"/>
      <c r="C377" s="29"/>
      <c r="D377" s="29"/>
      <c r="E377" s="29"/>
      <c r="F377" s="29"/>
      <c r="G377" s="29"/>
      <c r="H377" s="29"/>
      <c r="I377" s="29"/>
      <c r="J377" s="29"/>
      <c r="K377" s="29"/>
      <c r="L377" s="29"/>
      <c r="M377" s="29"/>
      <c r="N377" s="29"/>
      <c r="O377" s="29"/>
      <c r="P377" s="29"/>
      <c r="Q377" s="29"/>
      <c r="R377" s="29"/>
      <c r="S377" s="29"/>
    </row>
    <row r="378" spans="1:19" customFormat="1" ht="12.75" customHeight="1" x14ac:dyDescent="0.2">
      <c r="A378" s="29"/>
      <c r="B378" s="29"/>
      <c r="C378" s="29"/>
      <c r="D378" s="29"/>
      <c r="E378" s="29"/>
      <c r="F378" s="29"/>
      <c r="G378" s="29"/>
      <c r="H378" s="29"/>
      <c r="I378" s="29"/>
      <c r="J378" s="29"/>
      <c r="K378" s="29"/>
      <c r="L378" s="29"/>
      <c r="M378" s="29"/>
      <c r="N378" s="29"/>
      <c r="O378" s="29"/>
      <c r="P378" s="29"/>
      <c r="Q378" s="29"/>
      <c r="R378" s="29"/>
      <c r="S378" s="29"/>
    </row>
    <row r="379" spans="1:19" customFormat="1" ht="12.75" customHeight="1" x14ac:dyDescent="0.2">
      <c r="A379" s="29"/>
      <c r="B379" s="29"/>
      <c r="C379" s="29"/>
      <c r="D379" s="29"/>
      <c r="E379" s="29"/>
      <c r="F379" s="29"/>
      <c r="G379" s="29"/>
      <c r="H379" s="29"/>
      <c r="I379" s="29"/>
      <c r="J379" s="29"/>
      <c r="K379" s="29"/>
      <c r="L379" s="29"/>
      <c r="M379" s="29"/>
      <c r="N379" s="29"/>
      <c r="O379" s="29"/>
      <c r="P379" s="29"/>
      <c r="Q379" s="29"/>
      <c r="R379" s="29"/>
      <c r="S379" s="29"/>
    </row>
    <row r="380" spans="1:19" customFormat="1" ht="12.75" customHeight="1" x14ac:dyDescent="0.2">
      <c r="A380" s="29"/>
      <c r="B380" s="29"/>
      <c r="C380" s="29"/>
      <c r="D380" s="29"/>
      <c r="E380" s="29"/>
      <c r="F380" s="29"/>
      <c r="G380" s="29"/>
      <c r="H380" s="29"/>
      <c r="I380" s="29"/>
      <c r="J380" s="29"/>
      <c r="K380" s="29"/>
      <c r="L380" s="29"/>
      <c r="M380" s="29"/>
      <c r="N380" s="29"/>
      <c r="O380" s="29"/>
      <c r="P380" s="29"/>
      <c r="Q380" s="29"/>
      <c r="R380" s="29"/>
      <c r="S380" s="29"/>
    </row>
    <row r="381" spans="1:19" customFormat="1" ht="12.75" customHeight="1" x14ac:dyDescent="0.2">
      <c r="A381" s="29"/>
      <c r="B381" s="29"/>
      <c r="C381" s="29"/>
      <c r="D381" s="29"/>
      <c r="E381" s="29"/>
      <c r="F381" s="29"/>
      <c r="G381" s="29"/>
      <c r="H381" s="29"/>
      <c r="I381" s="29"/>
      <c r="J381" s="29"/>
      <c r="K381" s="29"/>
      <c r="L381" s="29"/>
      <c r="M381" s="29"/>
      <c r="N381" s="29"/>
      <c r="O381" s="29"/>
      <c r="P381" s="29"/>
      <c r="Q381" s="29"/>
      <c r="R381" s="29"/>
      <c r="S381" s="29"/>
    </row>
    <row r="382" spans="1:19" customFormat="1" ht="12.75" customHeight="1" x14ac:dyDescent="0.2">
      <c r="A382" s="29"/>
      <c r="B382" s="29"/>
      <c r="C382" s="29"/>
      <c r="D382" s="29"/>
      <c r="E382" s="29"/>
      <c r="F382" s="29"/>
      <c r="G382" s="29"/>
      <c r="H382" s="29"/>
      <c r="I382" s="29"/>
      <c r="J382" s="29"/>
      <c r="K382" s="29"/>
      <c r="L382" s="29"/>
      <c r="M382" s="29"/>
      <c r="N382" s="29"/>
      <c r="O382" s="29"/>
      <c r="P382" s="29"/>
      <c r="Q382" s="29"/>
      <c r="R382" s="29"/>
      <c r="S382" s="29"/>
    </row>
    <row r="383" spans="1:19" customFormat="1" ht="12.75" customHeight="1" x14ac:dyDescent="0.2">
      <c r="A383" s="29"/>
      <c r="B383" s="29"/>
      <c r="C383" s="29"/>
      <c r="D383" s="29"/>
      <c r="E383" s="29"/>
      <c r="F383" s="29"/>
      <c r="G383" s="29"/>
      <c r="H383" s="29"/>
      <c r="I383" s="29"/>
      <c r="J383" s="29"/>
      <c r="K383" s="29"/>
      <c r="L383" s="29"/>
      <c r="M383" s="29"/>
      <c r="N383" s="29"/>
      <c r="O383" s="29"/>
      <c r="P383" s="29"/>
      <c r="Q383" s="29"/>
      <c r="R383" s="29"/>
      <c r="S383" s="29"/>
    </row>
    <row r="384" spans="1:19" customFormat="1" ht="12.75" customHeight="1" x14ac:dyDescent="0.2">
      <c r="A384" s="29"/>
      <c r="B384" s="29"/>
      <c r="C384" s="29"/>
      <c r="D384" s="29"/>
      <c r="E384" s="29"/>
      <c r="F384" s="29"/>
      <c r="G384" s="29"/>
      <c r="H384" s="29"/>
      <c r="I384" s="29"/>
      <c r="J384" s="29"/>
      <c r="K384" s="29"/>
      <c r="L384" s="29"/>
      <c r="M384" s="29"/>
      <c r="N384" s="29"/>
      <c r="O384" s="29"/>
      <c r="P384" s="29"/>
      <c r="Q384" s="29"/>
      <c r="R384" s="29"/>
      <c r="S384" s="29"/>
    </row>
    <row r="385" spans="1:19" customFormat="1" ht="12.75" customHeight="1" x14ac:dyDescent="0.2">
      <c r="A385" s="29"/>
      <c r="B385" s="29"/>
      <c r="C385" s="29"/>
      <c r="D385" s="29"/>
      <c r="E385" s="29"/>
      <c r="F385" s="29"/>
      <c r="G385" s="29"/>
      <c r="H385" s="29"/>
      <c r="I385" s="29"/>
      <c r="J385" s="29"/>
      <c r="K385" s="29"/>
      <c r="L385" s="29"/>
      <c r="M385" s="29"/>
      <c r="N385" s="29"/>
      <c r="O385" s="29"/>
      <c r="P385" s="29"/>
      <c r="Q385" s="29"/>
      <c r="R385" s="29"/>
      <c r="S385" s="29"/>
    </row>
    <row r="386" spans="1:19" customFormat="1" ht="12.75" customHeight="1" x14ac:dyDescent="0.2">
      <c r="A386" s="29"/>
      <c r="B386" s="29"/>
      <c r="C386" s="29"/>
      <c r="D386" s="29"/>
      <c r="E386" s="29"/>
      <c r="F386" s="29"/>
      <c r="G386" s="29"/>
      <c r="H386" s="29"/>
      <c r="I386" s="29"/>
      <c r="J386" s="29"/>
      <c r="K386" s="29"/>
      <c r="L386" s="29"/>
      <c r="M386" s="29"/>
      <c r="N386" s="29"/>
      <c r="O386" s="29"/>
      <c r="P386" s="29"/>
      <c r="Q386" s="29"/>
      <c r="R386" s="29"/>
      <c r="S386" s="29"/>
    </row>
    <row r="387" spans="1:19" customFormat="1" ht="12.75" customHeight="1" x14ac:dyDescent="0.2">
      <c r="A387" s="29"/>
      <c r="B387" s="29"/>
      <c r="C387" s="29"/>
      <c r="D387" s="29"/>
      <c r="E387" s="29"/>
      <c r="F387" s="29"/>
      <c r="G387" s="29"/>
      <c r="H387" s="29"/>
      <c r="I387" s="29"/>
      <c r="J387" s="29"/>
      <c r="K387" s="29"/>
      <c r="L387" s="29"/>
      <c r="M387" s="29"/>
      <c r="N387" s="29"/>
      <c r="O387" s="29"/>
      <c r="P387" s="29"/>
      <c r="Q387" s="29"/>
      <c r="R387" s="29"/>
      <c r="S387" s="29"/>
    </row>
    <row r="388" spans="1:19" customFormat="1" ht="12.75" customHeight="1" x14ac:dyDescent="0.2">
      <c r="A388" s="29"/>
      <c r="B388" s="29"/>
      <c r="C388" s="29"/>
      <c r="D388" s="29"/>
      <c r="E388" s="29"/>
      <c r="F388" s="29"/>
      <c r="G388" s="29"/>
      <c r="H388" s="29"/>
      <c r="I388" s="29"/>
      <c r="J388" s="29"/>
      <c r="K388" s="29"/>
      <c r="L388" s="29"/>
      <c r="M388" s="29"/>
      <c r="N388" s="29"/>
      <c r="O388" s="29"/>
      <c r="P388" s="29"/>
      <c r="Q388" s="29"/>
      <c r="R388" s="29"/>
      <c r="S388" s="29"/>
    </row>
    <row r="389" spans="1:19" customFormat="1" ht="12.75" customHeight="1" x14ac:dyDescent="0.2">
      <c r="A389" s="29"/>
      <c r="B389" s="29"/>
      <c r="C389" s="29"/>
      <c r="D389" s="29"/>
      <c r="E389" s="29"/>
      <c r="F389" s="29"/>
      <c r="G389" s="29"/>
      <c r="H389" s="29"/>
      <c r="I389" s="29"/>
      <c r="J389" s="29"/>
      <c r="K389" s="29"/>
      <c r="L389" s="29"/>
      <c r="M389" s="29"/>
      <c r="N389" s="29"/>
      <c r="O389" s="29"/>
      <c r="P389" s="29"/>
      <c r="Q389" s="29"/>
      <c r="R389" s="29"/>
      <c r="S389" s="29"/>
    </row>
    <row r="390" spans="1:19" customFormat="1" ht="12.75" customHeight="1" x14ac:dyDescent="0.2">
      <c r="A390" s="29"/>
      <c r="B390" s="29"/>
      <c r="C390" s="29"/>
      <c r="D390" s="29"/>
      <c r="E390" s="29"/>
      <c r="F390" s="29"/>
      <c r="G390" s="29"/>
      <c r="H390" s="29"/>
      <c r="I390" s="29"/>
      <c r="J390" s="29"/>
      <c r="K390" s="29"/>
      <c r="L390" s="29"/>
      <c r="M390" s="29"/>
      <c r="N390" s="29"/>
      <c r="O390" s="29"/>
      <c r="P390" s="29"/>
      <c r="Q390" s="29"/>
      <c r="R390" s="29"/>
      <c r="S390" s="29"/>
    </row>
    <row r="391" spans="1:19" customFormat="1" ht="12.75" customHeight="1" x14ac:dyDescent="0.2">
      <c r="A391" s="29"/>
      <c r="B391" s="29"/>
      <c r="C391" s="29"/>
      <c r="D391" s="29"/>
      <c r="E391" s="29"/>
      <c r="F391" s="29"/>
      <c r="G391" s="29"/>
      <c r="H391" s="29"/>
      <c r="I391" s="29"/>
      <c r="J391" s="29"/>
      <c r="K391" s="29"/>
      <c r="L391" s="29"/>
      <c r="M391" s="29"/>
      <c r="N391" s="29"/>
      <c r="O391" s="29"/>
      <c r="P391" s="29"/>
      <c r="Q391" s="29"/>
      <c r="R391" s="29"/>
      <c r="S391" s="29"/>
    </row>
    <row r="392" spans="1:19" customFormat="1" ht="12.75" customHeight="1" x14ac:dyDescent="0.2">
      <c r="A392" s="29"/>
      <c r="B392" s="29"/>
      <c r="C392" s="29"/>
      <c r="D392" s="29"/>
      <c r="E392" s="29"/>
      <c r="F392" s="29"/>
      <c r="G392" s="29"/>
      <c r="H392" s="29"/>
      <c r="I392" s="29"/>
      <c r="J392" s="29"/>
      <c r="K392" s="29"/>
      <c r="L392" s="29"/>
      <c r="M392" s="29"/>
      <c r="N392" s="29"/>
      <c r="O392" s="29"/>
      <c r="P392" s="29"/>
      <c r="Q392" s="29"/>
      <c r="R392" s="29"/>
      <c r="S392" s="29"/>
    </row>
    <row r="393" spans="1:19" customFormat="1" ht="12.75" customHeight="1" x14ac:dyDescent="0.2">
      <c r="A393" s="29"/>
      <c r="B393" s="29"/>
      <c r="C393" s="29"/>
      <c r="D393" s="29"/>
      <c r="E393" s="29"/>
      <c r="F393" s="29"/>
      <c r="G393" s="29"/>
      <c r="H393" s="29"/>
      <c r="I393" s="29"/>
      <c r="J393" s="29"/>
      <c r="K393" s="29"/>
      <c r="L393" s="29"/>
      <c r="M393" s="29"/>
      <c r="N393" s="29"/>
      <c r="O393" s="29"/>
      <c r="P393" s="29"/>
      <c r="Q393" s="29"/>
      <c r="R393" s="29"/>
      <c r="S393" s="29"/>
    </row>
    <row r="394" spans="1:19" customFormat="1" ht="12.75" customHeight="1" x14ac:dyDescent="0.2">
      <c r="A394" s="29"/>
      <c r="B394" s="29"/>
      <c r="C394" s="29"/>
      <c r="D394" s="29"/>
      <c r="E394" s="29"/>
      <c r="F394" s="29"/>
      <c r="G394" s="29"/>
      <c r="H394" s="29"/>
      <c r="I394" s="29"/>
      <c r="J394" s="29"/>
      <c r="K394" s="29"/>
      <c r="L394" s="29"/>
      <c r="M394" s="29"/>
      <c r="N394" s="29"/>
      <c r="O394" s="29"/>
      <c r="P394" s="29"/>
      <c r="Q394" s="29"/>
      <c r="R394" s="29"/>
      <c r="S394" s="29"/>
    </row>
    <row r="395" spans="1:19" customFormat="1" ht="12.75" customHeight="1" x14ac:dyDescent="0.2">
      <c r="A395" s="29"/>
      <c r="B395" s="29"/>
      <c r="C395" s="29"/>
      <c r="D395" s="29"/>
      <c r="E395" s="29"/>
      <c r="F395" s="29"/>
      <c r="G395" s="29"/>
      <c r="H395" s="29"/>
      <c r="I395" s="29"/>
      <c r="J395" s="29"/>
      <c r="K395" s="29"/>
      <c r="L395" s="29"/>
      <c r="M395" s="29"/>
      <c r="N395" s="29"/>
      <c r="O395" s="29"/>
      <c r="P395" s="29"/>
      <c r="Q395" s="29"/>
      <c r="R395" s="29"/>
      <c r="S395" s="29"/>
    </row>
    <row r="396" spans="1:19" customFormat="1" ht="12.75" customHeight="1" x14ac:dyDescent="0.2">
      <c r="A396" s="29"/>
      <c r="B396" s="29"/>
      <c r="C396" s="29"/>
      <c r="D396" s="29"/>
      <c r="E396" s="29"/>
      <c r="F396" s="29"/>
      <c r="G396" s="29"/>
      <c r="H396" s="29"/>
      <c r="I396" s="29"/>
      <c r="J396" s="29"/>
      <c r="K396" s="29"/>
      <c r="L396" s="29"/>
      <c r="M396" s="29"/>
      <c r="N396" s="29"/>
      <c r="O396" s="29"/>
      <c r="P396" s="29"/>
      <c r="Q396" s="29"/>
      <c r="R396" s="29"/>
      <c r="S396" s="29"/>
    </row>
    <row r="397" spans="1:19" customFormat="1" ht="12.75" customHeight="1" x14ac:dyDescent="0.2">
      <c r="A397" s="29"/>
      <c r="B397" s="29"/>
      <c r="C397" s="29"/>
      <c r="D397" s="29"/>
      <c r="E397" s="29"/>
      <c r="F397" s="29"/>
      <c r="G397" s="29"/>
      <c r="H397" s="29"/>
      <c r="I397" s="29"/>
      <c r="J397" s="29"/>
      <c r="K397" s="29"/>
      <c r="L397" s="29"/>
      <c r="M397" s="29"/>
      <c r="N397" s="29"/>
      <c r="O397" s="29"/>
      <c r="P397" s="29"/>
      <c r="Q397" s="29"/>
      <c r="R397" s="29"/>
      <c r="S397" s="29"/>
    </row>
    <row r="398" spans="1:19" customFormat="1" ht="12.75" customHeight="1" x14ac:dyDescent="0.2">
      <c r="A398" s="29"/>
      <c r="B398" s="29"/>
      <c r="C398" s="29"/>
      <c r="D398" s="29"/>
      <c r="E398" s="29"/>
      <c r="F398" s="29"/>
      <c r="G398" s="29"/>
      <c r="H398" s="29"/>
      <c r="I398" s="29"/>
      <c r="J398" s="29"/>
      <c r="K398" s="29"/>
      <c r="L398" s="29"/>
      <c r="M398" s="29"/>
      <c r="N398" s="29"/>
      <c r="O398" s="29"/>
      <c r="P398" s="29"/>
      <c r="Q398" s="29"/>
      <c r="R398" s="29"/>
      <c r="S398" s="29"/>
    </row>
    <row r="399" spans="1:19" customFormat="1" ht="12.75" customHeight="1" x14ac:dyDescent="0.2">
      <c r="A399" s="29"/>
      <c r="B399" s="29"/>
      <c r="C399" s="29"/>
      <c r="D399" s="29"/>
      <c r="E399" s="29"/>
      <c r="F399" s="29"/>
      <c r="G399" s="29"/>
      <c r="H399" s="29"/>
      <c r="I399" s="29"/>
      <c r="J399" s="29"/>
      <c r="K399" s="29"/>
      <c r="L399" s="29"/>
      <c r="M399" s="29"/>
      <c r="N399" s="29"/>
      <c r="O399" s="29"/>
      <c r="P399" s="29"/>
      <c r="Q399" s="29"/>
      <c r="R399" s="29"/>
      <c r="S399" s="29"/>
    </row>
    <row r="400" spans="1:19" customFormat="1" ht="12.75" customHeight="1" x14ac:dyDescent="0.2">
      <c r="A400" s="29"/>
      <c r="B400" s="29"/>
      <c r="C400" s="29"/>
      <c r="D400" s="29"/>
      <c r="E400" s="29"/>
      <c r="F400" s="29"/>
      <c r="G400" s="29"/>
      <c r="H400" s="29"/>
      <c r="I400" s="29"/>
      <c r="J400" s="29"/>
      <c r="K400" s="29"/>
      <c r="L400" s="29"/>
      <c r="M400" s="29"/>
      <c r="N400" s="29"/>
      <c r="O400" s="29"/>
      <c r="P400" s="29"/>
      <c r="Q400" s="29"/>
      <c r="R400" s="29"/>
      <c r="S400" s="29"/>
    </row>
    <row r="401" spans="1:19" customFormat="1" ht="12.75" customHeight="1" x14ac:dyDescent="0.2">
      <c r="A401" s="29"/>
      <c r="B401" s="29"/>
      <c r="C401" s="29"/>
      <c r="D401" s="29"/>
      <c r="E401" s="29"/>
      <c r="F401" s="29"/>
      <c r="G401" s="29"/>
      <c r="H401" s="29"/>
      <c r="I401" s="29"/>
      <c r="J401" s="29"/>
      <c r="K401" s="29"/>
      <c r="L401" s="29"/>
      <c r="M401" s="29"/>
      <c r="N401" s="29"/>
      <c r="O401" s="29"/>
      <c r="P401" s="29"/>
      <c r="Q401" s="29"/>
      <c r="R401" s="29"/>
      <c r="S401" s="29"/>
    </row>
    <row r="402" spans="1:19" customFormat="1" ht="12.75" customHeight="1" x14ac:dyDescent="0.2">
      <c r="A402" s="29"/>
      <c r="B402" s="29"/>
      <c r="C402" s="29"/>
      <c r="D402" s="29"/>
      <c r="E402" s="29"/>
      <c r="F402" s="29"/>
      <c r="G402" s="29"/>
      <c r="H402" s="29"/>
      <c r="I402" s="29"/>
      <c r="J402" s="29"/>
      <c r="K402" s="29"/>
      <c r="L402" s="29"/>
      <c r="M402" s="29"/>
      <c r="N402" s="29"/>
      <c r="O402" s="29"/>
      <c r="P402" s="29"/>
      <c r="Q402" s="29"/>
      <c r="R402" s="29"/>
      <c r="S402" s="29"/>
    </row>
    <row r="403" spans="1:19" customFormat="1" ht="12.75" customHeight="1" x14ac:dyDescent="0.2">
      <c r="A403" s="29"/>
      <c r="B403" s="29"/>
      <c r="C403" s="29"/>
      <c r="D403" s="29"/>
      <c r="E403" s="29"/>
      <c r="F403" s="29"/>
      <c r="G403" s="29"/>
      <c r="H403" s="29"/>
      <c r="I403" s="29"/>
      <c r="J403" s="29"/>
      <c r="K403" s="29"/>
      <c r="L403" s="29"/>
      <c r="M403" s="29"/>
      <c r="N403" s="29"/>
      <c r="O403" s="29"/>
      <c r="P403" s="29"/>
      <c r="Q403" s="29"/>
      <c r="R403" s="29"/>
      <c r="S403" s="29"/>
    </row>
    <row r="404" spans="1:19" customFormat="1" ht="12.75" customHeight="1" x14ac:dyDescent="0.2">
      <c r="A404" s="29"/>
      <c r="B404" s="29"/>
      <c r="C404" s="29"/>
      <c r="D404" s="29"/>
      <c r="E404" s="29"/>
      <c r="F404" s="29"/>
      <c r="G404" s="29"/>
      <c r="H404" s="29"/>
      <c r="I404" s="29"/>
      <c r="J404" s="29"/>
      <c r="K404" s="29"/>
      <c r="L404" s="29"/>
      <c r="M404" s="29"/>
      <c r="N404" s="29"/>
      <c r="O404" s="29"/>
      <c r="P404" s="29"/>
      <c r="Q404" s="29"/>
      <c r="R404" s="29"/>
      <c r="S404" s="29"/>
    </row>
    <row r="405" spans="1:19" customFormat="1" ht="12.75" customHeight="1" x14ac:dyDescent="0.2">
      <c r="A405" s="29"/>
      <c r="B405" s="29"/>
      <c r="C405" s="29"/>
      <c r="D405" s="29"/>
      <c r="E405" s="29"/>
      <c r="F405" s="29"/>
      <c r="G405" s="29"/>
      <c r="H405" s="29"/>
      <c r="I405" s="29"/>
      <c r="J405" s="29"/>
      <c r="K405" s="29"/>
      <c r="L405" s="29"/>
      <c r="M405" s="29"/>
      <c r="N405" s="29"/>
      <c r="O405" s="29"/>
      <c r="P405" s="29"/>
      <c r="Q405" s="29"/>
      <c r="R405" s="29"/>
      <c r="S405" s="29"/>
    </row>
    <row r="406" spans="1:19" customFormat="1" ht="12.75" customHeight="1" x14ac:dyDescent="0.2">
      <c r="A406" s="29"/>
      <c r="B406" s="29"/>
      <c r="C406" s="29"/>
      <c r="D406" s="29"/>
      <c r="E406" s="29"/>
      <c r="F406" s="29"/>
      <c r="G406" s="29"/>
      <c r="H406" s="29"/>
      <c r="I406" s="29"/>
      <c r="J406" s="29"/>
      <c r="K406" s="29"/>
      <c r="L406" s="29"/>
      <c r="M406" s="29"/>
      <c r="N406" s="29"/>
      <c r="O406" s="29"/>
      <c r="P406" s="29"/>
      <c r="Q406" s="29"/>
      <c r="R406" s="29"/>
      <c r="S406" s="29"/>
    </row>
    <row r="407" spans="1:19" customFormat="1" ht="12.75" customHeight="1" x14ac:dyDescent="0.2">
      <c r="A407" s="29"/>
      <c r="B407" s="29"/>
      <c r="C407" s="29"/>
      <c r="D407" s="29"/>
      <c r="E407" s="29"/>
      <c r="F407" s="29"/>
      <c r="G407" s="29"/>
      <c r="H407" s="29"/>
      <c r="I407" s="29"/>
      <c r="J407" s="29"/>
      <c r="K407" s="29"/>
      <c r="L407" s="29"/>
      <c r="M407" s="29"/>
      <c r="N407" s="29"/>
      <c r="O407" s="29"/>
      <c r="P407" s="29"/>
      <c r="Q407" s="29"/>
      <c r="R407" s="29"/>
      <c r="S407" s="29"/>
    </row>
    <row r="408" spans="1:19" customFormat="1" ht="12.75" customHeight="1" x14ac:dyDescent="0.2">
      <c r="A408" s="29"/>
      <c r="B408" s="29"/>
      <c r="C408" s="29"/>
      <c r="D408" s="29"/>
      <c r="E408" s="29"/>
      <c r="F408" s="29"/>
      <c r="G408" s="29"/>
      <c r="H408" s="29"/>
      <c r="I408" s="29"/>
      <c r="J408" s="29"/>
      <c r="K408" s="29"/>
      <c r="L408" s="29"/>
      <c r="M408" s="29"/>
      <c r="N408" s="29"/>
      <c r="O408" s="29"/>
      <c r="P408" s="29"/>
      <c r="Q408" s="29"/>
      <c r="R408" s="29"/>
      <c r="S408" s="29"/>
    </row>
    <row r="409" spans="1:19" customFormat="1" ht="12.75" customHeight="1" x14ac:dyDescent="0.2">
      <c r="A409" s="29"/>
      <c r="B409" s="29"/>
      <c r="C409" s="29"/>
      <c r="D409" s="29"/>
      <c r="E409" s="29"/>
      <c r="F409" s="29"/>
      <c r="G409" s="29"/>
      <c r="H409" s="29"/>
      <c r="I409" s="29"/>
      <c r="J409" s="29"/>
      <c r="K409" s="29"/>
      <c r="L409" s="29"/>
      <c r="M409" s="29"/>
      <c r="N409" s="29"/>
      <c r="O409" s="29"/>
      <c r="P409" s="29"/>
      <c r="Q409" s="29"/>
      <c r="R409" s="29"/>
      <c r="S409" s="29"/>
    </row>
    <row r="410" spans="1:19" customFormat="1" ht="12.75" customHeight="1" x14ac:dyDescent="0.2">
      <c r="A410" s="29"/>
      <c r="B410" s="29"/>
      <c r="C410" s="29"/>
      <c r="D410" s="29"/>
      <c r="E410" s="29"/>
      <c r="F410" s="29"/>
      <c r="G410" s="29"/>
      <c r="H410" s="29"/>
      <c r="I410" s="29"/>
      <c r="J410" s="29"/>
      <c r="K410" s="29"/>
      <c r="L410" s="29"/>
      <c r="M410" s="29"/>
      <c r="N410" s="29"/>
      <c r="O410" s="29"/>
      <c r="P410" s="29"/>
      <c r="Q410" s="29"/>
      <c r="R410" s="29"/>
      <c r="S410" s="29"/>
    </row>
    <row r="411" spans="1:19" customFormat="1" ht="12.75" customHeight="1" x14ac:dyDescent="0.2">
      <c r="A411" s="29"/>
      <c r="B411" s="29"/>
      <c r="C411" s="29"/>
      <c r="D411" s="29"/>
      <c r="E411" s="29"/>
      <c r="F411" s="29"/>
      <c r="G411" s="29"/>
      <c r="H411" s="29"/>
      <c r="I411" s="29"/>
      <c r="J411" s="29"/>
      <c r="K411" s="29"/>
      <c r="L411" s="29"/>
      <c r="M411" s="29"/>
      <c r="N411" s="29"/>
      <c r="O411" s="29"/>
      <c r="P411" s="29"/>
      <c r="Q411" s="29"/>
      <c r="R411" s="29"/>
      <c r="S411" s="29"/>
    </row>
    <row r="412" spans="1:19" customFormat="1" ht="12.75" customHeight="1" x14ac:dyDescent="0.2">
      <c r="A412" s="29"/>
      <c r="B412" s="29"/>
      <c r="C412" s="29"/>
      <c r="D412" s="29"/>
      <c r="E412" s="29"/>
      <c r="F412" s="29"/>
      <c r="G412" s="29"/>
      <c r="H412" s="29"/>
      <c r="I412" s="29"/>
      <c r="J412" s="29"/>
      <c r="K412" s="29"/>
      <c r="L412" s="29"/>
      <c r="M412" s="29"/>
      <c r="N412" s="29"/>
      <c r="O412" s="29"/>
      <c r="P412" s="29"/>
      <c r="Q412" s="29"/>
      <c r="R412" s="29"/>
      <c r="S412" s="29"/>
    </row>
    <row r="413" spans="1:19" customFormat="1" ht="12.75" customHeight="1" x14ac:dyDescent="0.2">
      <c r="A413" s="29"/>
      <c r="B413" s="29"/>
      <c r="C413" s="29"/>
      <c r="D413" s="29"/>
      <c r="E413" s="29"/>
      <c r="F413" s="29"/>
      <c r="G413" s="29"/>
      <c r="H413" s="29"/>
      <c r="I413" s="29"/>
      <c r="J413" s="29"/>
      <c r="K413" s="29"/>
      <c r="L413" s="29"/>
      <c r="M413" s="29"/>
      <c r="N413" s="29"/>
      <c r="O413" s="29"/>
      <c r="P413" s="29"/>
      <c r="Q413" s="29"/>
      <c r="R413" s="29"/>
      <c r="S413" s="29"/>
    </row>
    <row r="414" spans="1:19" customFormat="1" ht="12.75" customHeight="1" x14ac:dyDescent="0.2">
      <c r="A414" s="29"/>
      <c r="B414" s="29"/>
      <c r="C414" s="29"/>
      <c r="D414" s="29"/>
      <c r="E414" s="29"/>
      <c r="F414" s="29"/>
      <c r="G414" s="29"/>
      <c r="H414" s="29"/>
      <c r="I414" s="29"/>
      <c r="J414" s="29"/>
      <c r="K414" s="29"/>
      <c r="L414" s="29"/>
      <c r="M414" s="29"/>
      <c r="N414" s="29"/>
      <c r="O414" s="29"/>
      <c r="P414" s="29"/>
      <c r="Q414" s="29"/>
      <c r="R414" s="29"/>
      <c r="S414" s="29"/>
    </row>
    <row r="415" spans="1:19" customFormat="1" ht="12.75" customHeight="1" x14ac:dyDescent="0.2">
      <c r="A415" s="29"/>
      <c r="B415" s="29"/>
      <c r="C415" s="29"/>
      <c r="D415" s="29"/>
      <c r="E415" s="29"/>
      <c r="F415" s="29"/>
      <c r="G415" s="29"/>
      <c r="H415" s="29"/>
      <c r="I415" s="29"/>
      <c r="J415" s="29"/>
      <c r="K415" s="29"/>
      <c r="L415" s="29"/>
      <c r="M415" s="29"/>
      <c r="N415" s="29"/>
      <c r="O415" s="29"/>
      <c r="P415" s="29"/>
      <c r="Q415" s="29"/>
      <c r="R415" s="29"/>
      <c r="S415" s="29"/>
    </row>
    <row r="416" spans="1:19" customFormat="1" ht="12.75" customHeight="1" x14ac:dyDescent="0.2">
      <c r="A416" s="29"/>
      <c r="B416" s="29"/>
      <c r="C416" s="29"/>
      <c r="D416" s="29"/>
      <c r="E416" s="29"/>
      <c r="F416" s="29"/>
      <c r="G416" s="29"/>
      <c r="H416" s="29"/>
      <c r="I416" s="29"/>
      <c r="J416" s="29"/>
      <c r="K416" s="29"/>
      <c r="L416" s="29"/>
      <c r="M416" s="29"/>
      <c r="N416" s="29"/>
      <c r="O416" s="29"/>
      <c r="P416" s="29"/>
      <c r="Q416" s="29"/>
      <c r="R416" s="29"/>
      <c r="S416" s="29"/>
    </row>
    <row r="417" spans="1:19" customFormat="1" ht="12.75" customHeight="1" x14ac:dyDescent="0.2">
      <c r="A417" s="29"/>
      <c r="B417" s="29"/>
      <c r="C417" s="29"/>
      <c r="D417" s="29"/>
      <c r="E417" s="29"/>
      <c r="F417" s="29"/>
      <c r="G417" s="29"/>
      <c r="H417" s="29"/>
      <c r="I417" s="29"/>
      <c r="J417" s="29"/>
      <c r="K417" s="29"/>
      <c r="L417" s="29"/>
      <c r="M417" s="29"/>
      <c r="N417" s="29"/>
      <c r="O417" s="29"/>
      <c r="P417" s="29"/>
      <c r="Q417" s="29"/>
      <c r="R417" s="29"/>
      <c r="S417" s="29"/>
    </row>
    <row r="418" spans="1:19" customFormat="1" ht="12.75" customHeight="1" x14ac:dyDescent="0.2">
      <c r="A418" s="29"/>
      <c r="B418" s="29"/>
      <c r="C418" s="29"/>
      <c r="D418" s="29"/>
      <c r="E418" s="29"/>
      <c r="F418" s="29"/>
      <c r="G418" s="29"/>
      <c r="H418" s="29"/>
      <c r="I418" s="29"/>
      <c r="J418" s="29"/>
      <c r="K418" s="29"/>
      <c r="L418" s="29"/>
      <c r="M418" s="29"/>
      <c r="N418" s="29"/>
      <c r="O418" s="29"/>
      <c r="P418" s="29"/>
      <c r="Q418" s="29"/>
      <c r="R418" s="29"/>
      <c r="S418" s="29"/>
    </row>
    <row r="419" spans="1:19" customFormat="1" ht="12.75" customHeight="1" x14ac:dyDescent="0.2">
      <c r="A419" s="29"/>
      <c r="B419" s="29"/>
      <c r="C419" s="29"/>
      <c r="D419" s="29"/>
      <c r="E419" s="29"/>
      <c r="F419" s="29"/>
      <c r="G419" s="29"/>
      <c r="H419" s="29"/>
      <c r="I419" s="29"/>
      <c r="J419" s="29"/>
      <c r="K419" s="29"/>
      <c r="L419" s="29"/>
      <c r="M419" s="29"/>
      <c r="N419" s="29"/>
      <c r="O419" s="29"/>
      <c r="P419" s="29"/>
      <c r="Q419" s="29"/>
      <c r="R419" s="29"/>
      <c r="S419" s="29"/>
    </row>
    <row r="420" spans="1:19" customFormat="1" ht="12.75" customHeight="1" x14ac:dyDescent="0.2">
      <c r="A420" s="29"/>
      <c r="B420" s="29"/>
      <c r="C420" s="29"/>
      <c r="D420" s="29"/>
      <c r="E420" s="29"/>
      <c r="F420" s="29"/>
      <c r="G420" s="29"/>
      <c r="H420" s="29"/>
      <c r="I420" s="29"/>
      <c r="J420" s="29"/>
      <c r="K420" s="29"/>
      <c r="L420" s="29"/>
      <c r="M420" s="29"/>
      <c r="N420" s="29"/>
      <c r="O420" s="29"/>
      <c r="P420" s="29"/>
      <c r="Q420" s="29"/>
      <c r="R420" s="29"/>
      <c r="S420" s="29"/>
    </row>
    <row r="421" spans="1:19" customFormat="1" ht="12.75" customHeight="1" x14ac:dyDescent="0.2">
      <c r="A421" s="29"/>
      <c r="B421" s="29"/>
      <c r="C421" s="29"/>
      <c r="D421" s="29"/>
      <c r="E421" s="29"/>
      <c r="F421" s="29"/>
      <c r="G421" s="29"/>
      <c r="H421" s="29"/>
      <c r="I421" s="29"/>
      <c r="J421" s="29"/>
      <c r="K421" s="29"/>
      <c r="L421" s="29"/>
      <c r="M421" s="29"/>
      <c r="N421" s="29"/>
      <c r="O421" s="29"/>
      <c r="P421" s="29"/>
      <c r="Q421" s="29"/>
      <c r="R421" s="29"/>
      <c r="S421" s="29"/>
    </row>
    <row r="422" spans="1:19" customFormat="1" ht="12.75" customHeight="1" x14ac:dyDescent="0.2">
      <c r="A422" s="29"/>
      <c r="B422" s="29"/>
      <c r="C422" s="29"/>
      <c r="D422" s="29"/>
      <c r="E422" s="29"/>
      <c r="F422" s="29"/>
      <c r="G422" s="29"/>
      <c r="H422" s="29"/>
      <c r="I422" s="29"/>
      <c r="J422" s="29"/>
      <c r="K422" s="29"/>
      <c r="L422" s="29"/>
      <c r="M422" s="29"/>
      <c r="N422" s="29"/>
      <c r="O422" s="29"/>
      <c r="P422" s="29"/>
      <c r="Q422" s="29"/>
      <c r="R422" s="29"/>
      <c r="S422" s="29"/>
    </row>
    <row r="423" spans="1:19" customFormat="1" ht="12.75" customHeight="1" x14ac:dyDescent="0.2">
      <c r="A423" s="29"/>
      <c r="B423" s="29"/>
      <c r="C423" s="29"/>
      <c r="D423" s="29"/>
      <c r="E423" s="29"/>
      <c r="F423" s="29"/>
      <c r="G423" s="29"/>
      <c r="H423" s="29"/>
      <c r="I423" s="29"/>
      <c r="J423" s="29"/>
      <c r="K423" s="29"/>
      <c r="L423" s="29"/>
      <c r="M423" s="29"/>
      <c r="N423" s="29"/>
      <c r="O423" s="29"/>
      <c r="P423" s="29"/>
      <c r="Q423" s="29"/>
      <c r="R423" s="29"/>
      <c r="S423" s="29"/>
    </row>
    <row r="424" spans="1:19" customFormat="1" ht="12.75" customHeight="1" x14ac:dyDescent="0.2">
      <c r="A424" s="29"/>
      <c r="B424" s="29"/>
      <c r="C424" s="29"/>
      <c r="D424" s="29"/>
      <c r="E424" s="29"/>
      <c r="F424" s="29"/>
      <c r="G424" s="29"/>
      <c r="H424" s="29"/>
      <c r="I424" s="29"/>
      <c r="J424" s="29"/>
      <c r="K424" s="29"/>
      <c r="L424" s="29"/>
      <c r="M424" s="29"/>
      <c r="N424" s="29"/>
      <c r="O424" s="29"/>
      <c r="P424" s="29"/>
      <c r="Q424" s="29"/>
      <c r="R424" s="29"/>
      <c r="S424" s="29"/>
    </row>
    <row r="425" spans="1:19" customFormat="1" ht="12.75" customHeight="1" x14ac:dyDescent="0.2">
      <c r="A425" s="29"/>
      <c r="B425" s="29"/>
      <c r="C425" s="29"/>
      <c r="D425" s="29"/>
      <c r="E425" s="29"/>
      <c r="F425" s="29"/>
      <c r="G425" s="29"/>
      <c r="H425" s="29"/>
      <c r="I425" s="29"/>
      <c r="J425" s="29"/>
      <c r="K425" s="29"/>
      <c r="L425" s="29"/>
      <c r="M425" s="29"/>
      <c r="N425" s="29"/>
      <c r="O425" s="29"/>
      <c r="P425" s="29"/>
      <c r="Q425" s="29"/>
      <c r="R425" s="29"/>
      <c r="S425" s="29"/>
    </row>
    <row r="426" spans="1:19" customFormat="1" ht="12.75" customHeight="1" x14ac:dyDescent="0.2">
      <c r="A426" s="29"/>
      <c r="B426" s="29"/>
      <c r="C426" s="29"/>
      <c r="D426" s="29"/>
      <c r="E426" s="29"/>
      <c r="F426" s="29"/>
      <c r="G426" s="29"/>
      <c r="H426" s="29"/>
      <c r="I426" s="29"/>
      <c r="J426" s="29"/>
      <c r="K426" s="29"/>
      <c r="L426" s="29"/>
      <c r="M426" s="29"/>
      <c r="N426" s="29"/>
      <c r="O426" s="29"/>
      <c r="P426" s="29"/>
      <c r="Q426" s="29"/>
      <c r="R426" s="29"/>
      <c r="S426" s="29"/>
    </row>
    <row r="427" spans="1:19" customFormat="1" ht="12.75" customHeight="1" x14ac:dyDescent="0.2">
      <c r="A427" s="29"/>
      <c r="B427" s="29"/>
      <c r="C427" s="29"/>
      <c r="D427" s="29"/>
      <c r="E427" s="29"/>
      <c r="F427" s="29"/>
      <c r="G427" s="29"/>
      <c r="H427" s="29"/>
      <c r="I427" s="29"/>
      <c r="J427" s="29"/>
      <c r="K427" s="29"/>
      <c r="L427" s="29"/>
      <c r="M427" s="29"/>
      <c r="N427" s="29"/>
      <c r="O427" s="29"/>
      <c r="P427" s="29"/>
      <c r="Q427" s="29"/>
      <c r="R427" s="29"/>
      <c r="S427" s="29"/>
    </row>
    <row r="428" spans="1:19" customFormat="1" ht="12.75" customHeight="1" x14ac:dyDescent="0.2">
      <c r="A428" s="29"/>
      <c r="B428" s="29"/>
      <c r="C428" s="29"/>
      <c r="D428" s="29"/>
      <c r="E428" s="29"/>
      <c r="F428" s="29"/>
      <c r="G428" s="29"/>
      <c r="H428" s="29"/>
      <c r="I428" s="29"/>
      <c r="J428" s="29"/>
      <c r="K428" s="29"/>
      <c r="L428" s="29"/>
      <c r="M428" s="29"/>
      <c r="N428" s="29"/>
      <c r="O428" s="29"/>
      <c r="P428" s="29"/>
      <c r="Q428" s="29"/>
      <c r="R428" s="29"/>
      <c r="S428" s="29"/>
    </row>
    <row r="429" spans="1:19" customFormat="1" ht="12.75" customHeight="1" x14ac:dyDescent="0.2">
      <c r="A429" s="29"/>
      <c r="B429" s="29"/>
      <c r="C429" s="29"/>
      <c r="D429" s="29"/>
      <c r="E429" s="29"/>
      <c r="F429" s="29"/>
      <c r="G429" s="29"/>
      <c r="H429" s="29"/>
      <c r="I429" s="29"/>
      <c r="J429" s="29"/>
      <c r="K429" s="29"/>
      <c r="L429" s="29"/>
      <c r="M429" s="29"/>
      <c r="N429" s="29"/>
      <c r="O429" s="29"/>
      <c r="P429" s="29"/>
      <c r="Q429" s="29"/>
      <c r="R429" s="29"/>
      <c r="S429" s="29"/>
    </row>
    <row r="430" spans="1:19" customFormat="1" ht="12.75" customHeight="1" x14ac:dyDescent="0.2">
      <c r="A430" s="29"/>
      <c r="B430" s="29"/>
      <c r="C430" s="29"/>
      <c r="D430" s="29"/>
      <c r="E430" s="29"/>
      <c r="F430" s="29"/>
      <c r="G430" s="29"/>
      <c r="H430" s="29"/>
      <c r="I430" s="29"/>
      <c r="J430" s="29"/>
      <c r="K430" s="29"/>
      <c r="L430" s="29"/>
      <c r="M430" s="29"/>
      <c r="N430" s="29"/>
      <c r="O430" s="29"/>
      <c r="P430" s="29"/>
      <c r="Q430" s="29"/>
      <c r="R430" s="29"/>
      <c r="S430" s="29"/>
    </row>
    <row r="431" spans="1:19" customFormat="1" ht="12.75" customHeight="1" x14ac:dyDescent="0.2">
      <c r="A431" s="29"/>
      <c r="B431" s="29"/>
      <c r="C431" s="29"/>
      <c r="D431" s="29"/>
      <c r="E431" s="29"/>
      <c r="F431" s="29"/>
      <c r="G431" s="29"/>
      <c r="H431" s="29"/>
      <c r="I431" s="29"/>
      <c r="J431" s="29"/>
      <c r="K431" s="29"/>
      <c r="L431" s="29"/>
      <c r="M431" s="29"/>
      <c r="N431" s="29"/>
      <c r="O431" s="29"/>
      <c r="P431" s="29"/>
      <c r="Q431" s="29"/>
      <c r="R431" s="29"/>
      <c r="S431" s="29"/>
    </row>
    <row r="432" spans="1:19" customFormat="1" ht="12.75" customHeight="1" x14ac:dyDescent="0.2">
      <c r="A432" s="29"/>
      <c r="B432" s="29"/>
      <c r="C432" s="29"/>
      <c r="D432" s="29"/>
      <c r="E432" s="29"/>
      <c r="F432" s="29"/>
      <c r="G432" s="29"/>
      <c r="H432" s="29"/>
      <c r="I432" s="29"/>
      <c r="J432" s="29"/>
      <c r="K432" s="29"/>
      <c r="L432" s="29"/>
      <c r="M432" s="29"/>
      <c r="N432" s="29"/>
      <c r="O432" s="29"/>
      <c r="P432" s="29"/>
      <c r="Q432" s="29"/>
      <c r="R432" s="29"/>
      <c r="S432" s="29"/>
    </row>
    <row r="433" spans="1:19" customFormat="1" ht="12.75" customHeight="1" x14ac:dyDescent="0.2">
      <c r="A433" s="29"/>
      <c r="B433" s="29"/>
      <c r="C433" s="29"/>
      <c r="D433" s="29"/>
      <c r="E433" s="29"/>
      <c r="F433" s="29"/>
      <c r="G433" s="29"/>
      <c r="H433" s="29"/>
      <c r="I433" s="29"/>
      <c r="J433" s="29"/>
      <c r="K433" s="29"/>
      <c r="L433" s="29"/>
      <c r="M433" s="29"/>
      <c r="N433" s="29"/>
      <c r="O433" s="29"/>
      <c r="P433" s="29"/>
      <c r="Q433" s="29"/>
      <c r="R433" s="29"/>
      <c r="S433" s="29"/>
    </row>
    <row r="434" spans="1:19" customFormat="1" ht="12.75" customHeight="1" x14ac:dyDescent="0.2">
      <c r="A434" s="29"/>
      <c r="B434" s="29"/>
      <c r="C434" s="29"/>
      <c r="D434" s="29"/>
      <c r="E434" s="29"/>
      <c r="F434" s="29"/>
      <c r="G434" s="29"/>
      <c r="H434" s="29"/>
      <c r="I434" s="29"/>
      <c r="J434" s="29"/>
      <c r="K434" s="29"/>
      <c r="L434" s="29"/>
      <c r="M434" s="29"/>
      <c r="N434" s="29"/>
      <c r="O434" s="29"/>
      <c r="P434" s="29"/>
      <c r="Q434" s="29"/>
      <c r="R434" s="29"/>
      <c r="S434" s="29"/>
    </row>
    <row r="435" spans="1:19" customFormat="1" ht="12.75" customHeight="1" x14ac:dyDescent="0.2">
      <c r="A435" s="29"/>
      <c r="B435" s="29"/>
      <c r="C435" s="29"/>
      <c r="D435" s="29"/>
      <c r="E435" s="29"/>
      <c r="F435" s="29"/>
      <c r="G435" s="29"/>
      <c r="H435" s="29"/>
      <c r="I435" s="29"/>
      <c r="J435" s="29"/>
      <c r="K435" s="29"/>
      <c r="L435" s="29"/>
      <c r="M435" s="29"/>
      <c r="N435" s="29"/>
      <c r="O435" s="29"/>
      <c r="P435" s="29"/>
      <c r="Q435" s="29"/>
      <c r="R435" s="29"/>
      <c r="S435" s="29"/>
    </row>
    <row r="436" spans="1:19" customFormat="1" ht="12.75" customHeight="1" x14ac:dyDescent="0.2">
      <c r="A436" s="29"/>
      <c r="B436" s="29"/>
      <c r="C436" s="29"/>
      <c r="D436" s="29"/>
      <c r="E436" s="29"/>
      <c r="F436" s="29"/>
      <c r="G436" s="29"/>
      <c r="H436" s="29"/>
      <c r="I436" s="29"/>
      <c r="J436" s="29"/>
      <c r="K436" s="29"/>
      <c r="L436" s="29"/>
      <c r="M436" s="29"/>
      <c r="N436" s="29"/>
      <c r="O436" s="29"/>
      <c r="P436" s="29"/>
      <c r="Q436" s="29"/>
      <c r="R436" s="29"/>
      <c r="S436" s="29"/>
    </row>
    <row r="437" spans="1:19" customFormat="1" ht="12.75" customHeight="1" x14ac:dyDescent="0.2">
      <c r="A437" s="29"/>
      <c r="B437" s="29"/>
      <c r="C437" s="29"/>
      <c r="D437" s="29"/>
      <c r="E437" s="29"/>
      <c r="F437" s="29"/>
      <c r="G437" s="29"/>
      <c r="H437" s="29"/>
      <c r="I437" s="29"/>
      <c r="J437" s="29"/>
      <c r="K437" s="29"/>
      <c r="L437" s="29"/>
      <c r="M437" s="29"/>
      <c r="N437" s="29"/>
      <c r="O437" s="29"/>
      <c r="P437" s="29"/>
      <c r="Q437" s="29"/>
      <c r="R437" s="29"/>
      <c r="S437" s="29"/>
    </row>
    <row r="438" spans="1:19" customFormat="1" ht="12.75" customHeight="1" x14ac:dyDescent="0.2">
      <c r="A438" s="29"/>
      <c r="B438" s="29"/>
      <c r="C438" s="29"/>
      <c r="D438" s="29"/>
      <c r="E438" s="29"/>
      <c r="F438" s="29"/>
      <c r="G438" s="29"/>
      <c r="H438" s="29"/>
      <c r="I438" s="29"/>
      <c r="J438" s="29"/>
      <c r="K438" s="29"/>
      <c r="L438" s="29"/>
      <c r="M438" s="29"/>
      <c r="N438" s="29"/>
      <c r="O438" s="29"/>
      <c r="P438" s="29"/>
      <c r="Q438" s="29"/>
      <c r="R438" s="29"/>
      <c r="S438" s="29"/>
    </row>
    <row r="439" spans="1:19" customFormat="1" ht="12.75" customHeight="1" x14ac:dyDescent="0.2">
      <c r="A439" s="29"/>
      <c r="B439" s="29"/>
      <c r="C439" s="29"/>
      <c r="D439" s="29"/>
      <c r="E439" s="29"/>
      <c r="F439" s="29"/>
      <c r="G439" s="29"/>
      <c r="H439" s="29"/>
      <c r="I439" s="29"/>
      <c r="J439" s="29"/>
      <c r="K439" s="29"/>
      <c r="L439" s="29"/>
      <c r="M439" s="29"/>
      <c r="N439" s="29"/>
      <c r="O439" s="29"/>
      <c r="P439" s="29"/>
      <c r="Q439" s="29"/>
      <c r="R439" s="29"/>
      <c r="S439" s="29"/>
    </row>
    <row r="440" spans="1:19" customFormat="1" ht="12.75" customHeight="1" x14ac:dyDescent="0.2">
      <c r="A440" s="29"/>
      <c r="B440" s="29"/>
      <c r="C440" s="29"/>
      <c r="D440" s="29"/>
      <c r="E440" s="29"/>
      <c r="F440" s="29"/>
      <c r="G440" s="29"/>
      <c r="H440" s="29"/>
      <c r="I440" s="29"/>
      <c r="J440" s="29"/>
      <c r="K440" s="29"/>
      <c r="L440" s="29"/>
      <c r="M440" s="29"/>
      <c r="N440" s="29"/>
      <c r="O440" s="29"/>
      <c r="P440" s="29"/>
      <c r="Q440" s="29"/>
      <c r="R440" s="29"/>
      <c r="S440" s="29"/>
    </row>
    <row r="441" spans="1:19" customFormat="1" ht="12.75" customHeight="1" x14ac:dyDescent="0.2">
      <c r="A441" s="29"/>
      <c r="B441" s="29"/>
      <c r="C441" s="29"/>
      <c r="D441" s="29"/>
      <c r="E441" s="29"/>
      <c r="F441" s="29"/>
      <c r="G441" s="29"/>
      <c r="H441" s="29"/>
      <c r="I441" s="29"/>
      <c r="J441" s="29"/>
      <c r="K441" s="29"/>
      <c r="L441" s="29"/>
      <c r="M441" s="29"/>
      <c r="N441" s="29"/>
      <c r="O441" s="29"/>
      <c r="P441" s="29"/>
      <c r="Q441" s="29"/>
      <c r="R441" s="29"/>
      <c r="S441" s="29"/>
    </row>
    <row r="442" spans="1:19" customFormat="1" ht="12.75" customHeight="1" x14ac:dyDescent="0.2">
      <c r="A442" s="29"/>
      <c r="B442" s="29"/>
      <c r="C442" s="29"/>
      <c r="D442" s="29"/>
      <c r="E442" s="29"/>
      <c r="F442" s="29"/>
      <c r="G442" s="29"/>
      <c r="H442" s="29"/>
      <c r="I442" s="29"/>
      <c r="J442" s="29"/>
      <c r="K442" s="29"/>
      <c r="L442" s="29"/>
      <c r="M442" s="29"/>
      <c r="N442" s="29"/>
      <c r="O442" s="29"/>
      <c r="P442" s="29"/>
      <c r="Q442" s="29"/>
      <c r="R442" s="29"/>
      <c r="S442" s="29"/>
    </row>
    <row r="443" spans="1:19" customFormat="1" ht="12.75" customHeight="1" x14ac:dyDescent="0.2">
      <c r="A443" s="29"/>
      <c r="B443" s="29"/>
      <c r="C443" s="29"/>
      <c r="D443" s="29"/>
      <c r="E443" s="29"/>
      <c r="F443" s="29"/>
      <c r="G443" s="29"/>
      <c r="H443" s="29"/>
      <c r="I443" s="29"/>
      <c r="J443" s="29"/>
      <c r="K443" s="29"/>
      <c r="L443" s="29"/>
      <c r="M443" s="29"/>
      <c r="N443" s="29"/>
      <c r="O443" s="29"/>
      <c r="P443" s="29"/>
      <c r="Q443" s="29"/>
      <c r="R443" s="29"/>
      <c r="S443" s="29"/>
    </row>
    <row r="444" spans="1:19" customFormat="1" ht="12.75" customHeight="1" x14ac:dyDescent="0.2">
      <c r="A444" s="29"/>
      <c r="B444" s="29"/>
      <c r="C444" s="29"/>
      <c r="D444" s="29"/>
      <c r="E444" s="29"/>
      <c r="F444" s="29"/>
      <c r="G444" s="29"/>
      <c r="H444" s="29"/>
      <c r="I444" s="29"/>
      <c r="J444" s="29"/>
      <c r="K444" s="29"/>
      <c r="L444" s="29"/>
      <c r="M444" s="29"/>
      <c r="N444" s="29"/>
      <c r="O444" s="29"/>
      <c r="P444" s="29"/>
      <c r="Q444" s="29"/>
      <c r="R444" s="29"/>
      <c r="S444" s="29"/>
    </row>
    <row r="445" spans="1:19" customFormat="1" ht="12.75" customHeight="1" x14ac:dyDescent="0.2">
      <c r="A445" s="29"/>
      <c r="B445" s="29"/>
      <c r="C445" s="29"/>
      <c r="D445" s="29"/>
      <c r="E445" s="29"/>
      <c r="F445" s="29"/>
      <c r="G445" s="29"/>
      <c r="H445" s="29"/>
      <c r="I445" s="29"/>
      <c r="J445" s="29"/>
      <c r="K445" s="29"/>
      <c r="L445" s="29"/>
      <c r="M445" s="29"/>
      <c r="N445" s="29"/>
      <c r="O445" s="29"/>
      <c r="P445" s="29"/>
      <c r="Q445" s="29"/>
      <c r="R445" s="29"/>
      <c r="S445" s="29"/>
    </row>
    <row r="446" spans="1:19" customFormat="1" ht="12.75" customHeight="1" x14ac:dyDescent="0.2">
      <c r="A446" s="29"/>
      <c r="B446" s="29"/>
      <c r="C446" s="29"/>
      <c r="D446" s="29"/>
      <c r="E446" s="29"/>
      <c r="F446" s="29"/>
      <c r="G446" s="29"/>
      <c r="H446" s="29"/>
      <c r="I446" s="29"/>
      <c r="J446" s="29"/>
      <c r="K446" s="29"/>
      <c r="L446" s="29"/>
      <c r="M446" s="29"/>
      <c r="N446" s="29"/>
      <c r="O446" s="29"/>
      <c r="P446" s="29"/>
      <c r="Q446" s="29"/>
      <c r="R446" s="29"/>
      <c r="S446" s="29"/>
    </row>
    <row r="447" spans="1:19" customFormat="1" ht="12.75" customHeight="1" x14ac:dyDescent="0.2">
      <c r="A447" s="29"/>
      <c r="B447" s="29"/>
      <c r="C447" s="29"/>
      <c r="D447" s="29"/>
      <c r="E447" s="29"/>
      <c r="F447" s="29"/>
      <c r="G447" s="29"/>
      <c r="H447" s="29"/>
      <c r="I447" s="29"/>
      <c r="J447" s="29"/>
      <c r="K447" s="29"/>
      <c r="L447" s="29"/>
      <c r="M447" s="29"/>
      <c r="N447" s="29"/>
      <c r="O447" s="29"/>
      <c r="P447" s="29"/>
      <c r="Q447" s="29"/>
      <c r="R447" s="29"/>
      <c r="S447" s="29"/>
    </row>
    <row r="448" spans="1:19" customFormat="1" ht="12.75" customHeight="1" x14ac:dyDescent="0.2">
      <c r="A448" s="29"/>
      <c r="B448" s="29"/>
      <c r="C448" s="29"/>
      <c r="D448" s="29"/>
      <c r="E448" s="29"/>
      <c r="F448" s="29"/>
      <c r="G448" s="29"/>
      <c r="H448" s="29"/>
      <c r="I448" s="29"/>
      <c r="J448" s="29"/>
      <c r="K448" s="29"/>
      <c r="L448" s="29"/>
      <c r="M448" s="29"/>
      <c r="N448" s="29"/>
      <c r="O448" s="29"/>
      <c r="P448" s="29"/>
      <c r="Q448" s="29"/>
      <c r="R448" s="29"/>
      <c r="S448" s="29"/>
    </row>
    <row r="449" spans="1:19" customFormat="1" ht="12.75" customHeight="1" x14ac:dyDescent="0.2">
      <c r="A449" s="29"/>
      <c r="B449" s="29"/>
      <c r="C449" s="29"/>
      <c r="D449" s="29"/>
      <c r="E449" s="29"/>
      <c r="F449" s="29"/>
      <c r="G449" s="29"/>
      <c r="H449" s="29"/>
      <c r="I449" s="29"/>
      <c r="J449" s="29"/>
      <c r="K449" s="29"/>
      <c r="L449" s="29"/>
      <c r="M449" s="29"/>
      <c r="N449" s="29"/>
      <c r="O449" s="29"/>
      <c r="P449" s="29"/>
      <c r="Q449" s="29"/>
      <c r="R449" s="29"/>
      <c r="S449" s="29"/>
    </row>
    <row r="450" spans="1:19" customFormat="1" ht="12.75" customHeight="1" x14ac:dyDescent="0.2">
      <c r="A450" s="29"/>
      <c r="B450" s="29"/>
      <c r="C450" s="29"/>
      <c r="D450" s="29"/>
      <c r="E450" s="29"/>
      <c r="F450" s="29"/>
      <c r="G450" s="29"/>
      <c r="H450" s="29"/>
      <c r="I450" s="29"/>
      <c r="J450" s="29"/>
      <c r="K450" s="29"/>
      <c r="L450" s="29"/>
      <c r="M450" s="29"/>
      <c r="N450" s="29"/>
      <c r="O450" s="29"/>
      <c r="P450" s="29"/>
      <c r="Q450" s="29"/>
      <c r="R450" s="29"/>
      <c r="S450" s="29"/>
    </row>
    <row r="451" spans="1:19" customFormat="1" ht="12.75" customHeight="1" x14ac:dyDescent="0.2">
      <c r="A451" s="29"/>
      <c r="B451" s="29"/>
      <c r="C451" s="29"/>
      <c r="D451" s="29"/>
      <c r="E451" s="29"/>
      <c r="F451" s="29"/>
      <c r="G451" s="29"/>
      <c r="H451" s="29"/>
      <c r="I451" s="29"/>
      <c r="J451" s="29"/>
      <c r="K451" s="29"/>
      <c r="L451" s="29"/>
      <c r="M451" s="29"/>
      <c r="N451" s="29"/>
      <c r="O451" s="29"/>
      <c r="P451" s="29"/>
      <c r="Q451" s="29"/>
      <c r="R451" s="29"/>
      <c r="S451" s="29"/>
    </row>
    <row r="452" spans="1:19" customFormat="1" ht="12.75" customHeight="1" x14ac:dyDescent="0.2">
      <c r="A452" s="29"/>
      <c r="B452" s="29"/>
      <c r="C452" s="29"/>
      <c r="D452" s="29"/>
      <c r="E452" s="29"/>
      <c r="F452" s="29"/>
      <c r="G452" s="29"/>
      <c r="H452" s="29"/>
      <c r="I452" s="29"/>
      <c r="J452" s="29"/>
      <c r="K452" s="29"/>
      <c r="L452" s="29"/>
      <c r="M452" s="29"/>
      <c r="N452" s="29"/>
      <c r="O452" s="29"/>
      <c r="P452" s="29"/>
      <c r="Q452" s="29"/>
      <c r="R452" s="29"/>
      <c r="S452" s="29"/>
    </row>
    <row r="453" spans="1:19" customFormat="1" ht="12.75" customHeight="1" x14ac:dyDescent="0.2">
      <c r="A453" s="29"/>
      <c r="B453" s="29"/>
      <c r="C453" s="29"/>
      <c r="D453" s="29"/>
      <c r="E453" s="29"/>
      <c r="F453" s="29"/>
      <c r="G453" s="29"/>
      <c r="H453" s="29"/>
      <c r="I453" s="29"/>
      <c r="J453" s="29"/>
      <c r="K453" s="29"/>
      <c r="L453" s="29"/>
      <c r="M453" s="29"/>
      <c r="N453" s="29"/>
      <c r="O453" s="29"/>
      <c r="P453" s="29"/>
      <c r="Q453" s="29"/>
      <c r="R453" s="29"/>
      <c r="S453" s="29"/>
    </row>
    <row r="454" spans="1:19" customFormat="1" ht="12.75" customHeight="1" x14ac:dyDescent="0.2">
      <c r="A454" s="29"/>
      <c r="B454" s="29"/>
      <c r="C454" s="29"/>
      <c r="D454" s="29"/>
      <c r="E454" s="29"/>
      <c r="F454" s="29"/>
      <c r="G454" s="29"/>
      <c r="H454" s="29"/>
      <c r="I454" s="29"/>
      <c r="J454" s="29"/>
      <c r="K454" s="29"/>
      <c r="L454" s="29"/>
      <c r="M454" s="29"/>
      <c r="N454" s="29"/>
      <c r="O454" s="29"/>
      <c r="P454" s="29"/>
      <c r="Q454" s="29"/>
      <c r="R454" s="29"/>
      <c r="S454" s="29"/>
    </row>
    <row r="455" spans="1:19" customFormat="1" ht="12.75" customHeight="1" x14ac:dyDescent="0.2">
      <c r="A455" s="29"/>
      <c r="B455" s="29"/>
      <c r="C455" s="29"/>
      <c r="D455" s="29"/>
      <c r="E455" s="29"/>
      <c r="F455" s="29"/>
      <c r="G455" s="29"/>
      <c r="H455" s="29"/>
      <c r="I455" s="29"/>
      <c r="J455" s="29"/>
      <c r="K455" s="29"/>
      <c r="L455" s="29"/>
      <c r="M455" s="29"/>
      <c r="N455" s="29"/>
      <c r="O455" s="29"/>
      <c r="P455" s="29"/>
      <c r="Q455" s="29"/>
      <c r="R455" s="29"/>
      <c r="S455" s="29"/>
    </row>
    <row r="456" spans="1:19" customFormat="1" ht="12.75" customHeight="1" x14ac:dyDescent="0.2">
      <c r="A456" s="29"/>
      <c r="B456" s="29"/>
      <c r="C456" s="29"/>
      <c r="D456" s="29"/>
      <c r="E456" s="29"/>
      <c r="F456" s="29"/>
      <c r="G456" s="29"/>
      <c r="H456" s="29"/>
      <c r="I456" s="29"/>
      <c r="J456" s="29"/>
      <c r="K456" s="29"/>
      <c r="L456" s="29"/>
      <c r="M456" s="29"/>
      <c r="N456" s="29"/>
      <c r="O456" s="29"/>
      <c r="P456" s="29"/>
      <c r="Q456" s="29"/>
      <c r="R456" s="29"/>
      <c r="S456" s="29"/>
    </row>
    <row r="457" spans="1:19" customFormat="1" ht="12.75" customHeight="1" x14ac:dyDescent="0.2">
      <c r="A457" s="29"/>
      <c r="B457" s="29"/>
      <c r="C457" s="29"/>
      <c r="D457" s="29"/>
      <c r="E457" s="29"/>
      <c r="F457" s="29"/>
      <c r="G457" s="29"/>
      <c r="H457" s="29"/>
      <c r="I457" s="29"/>
      <c r="J457" s="29"/>
      <c r="K457" s="29"/>
      <c r="L457" s="29"/>
      <c r="M457" s="29"/>
      <c r="N457" s="29"/>
      <c r="O457" s="29"/>
      <c r="P457" s="29"/>
      <c r="Q457" s="29"/>
      <c r="R457" s="29"/>
      <c r="S457" s="29"/>
    </row>
    <row r="458" spans="1:19" customFormat="1" ht="12.75" customHeight="1" x14ac:dyDescent="0.2">
      <c r="A458" s="29"/>
      <c r="B458" s="29"/>
      <c r="C458" s="29"/>
      <c r="D458" s="29"/>
      <c r="E458" s="29"/>
      <c r="F458" s="29"/>
      <c r="G458" s="29"/>
      <c r="H458" s="29"/>
      <c r="I458" s="29"/>
      <c r="J458" s="29"/>
      <c r="K458" s="29"/>
      <c r="L458" s="29"/>
      <c r="M458" s="29"/>
      <c r="N458" s="29"/>
      <c r="O458" s="29"/>
      <c r="P458" s="29"/>
      <c r="Q458" s="29"/>
      <c r="R458" s="29"/>
      <c r="S458" s="29"/>
    </row>
    <row r="459" spans="1:19" customFormat="1" ht="12.75" customHeight="1" x14ac:dyDescent="0.2">
      <c r="A459" s="29"/>
      <c r="B459" s="29"/>
      <c r="C459" s="29"/>
      <c r="D459" s="29"/>
      <c r="E459" s="29"/>
      <c r="F459" s="29"/>
      <c r="G459" s="29"/>
      <c r="H459" s="29"/>
      <c r="I459" s="29"/>
      <c r="J459" s="29"/>
      <c r="K459" s="29"/>
      <c r="L459" s="29"/>
      <c r="M459" s="29"/>
      <c r="N459" s="29"/>
      <c r="O459" s="29"/>
      <c r="P459" s="29"/>
      <c r="Q459" s="29"/>
      <c r="R459" s="29"/>
      <c r="S459" s="29"/>
    </row>
    <row r="460" spans="1:19" customFormat="1" ht="12.75" customHeight="1" x14ac:dyDescent="0.2">
      <c r="A460" s="29"/>
      <c r="B460" s="29"/>
      <c r="C460" s="29"/>
      <c r="D460" s="29"/>
      <c r="E460" s="29"/>
      <c r="F460" s="29"/>
      <c r="G460" s="29"/>
      <c r="H460" s="29"/>
      <c r="I460" s="29"/>
      <c r="J460" s="29"/>
      <c r="K460" s="29"/>
      <c r="L460" s="29"/>
      <c r="M460" s="29"/>
      <c r="N460" s="29"/>
      <c r="O460" s="29"/>
      <c r="P460" s="29"/>
      <c r="Q460" s="29"/>
      <c r="R460" s="29"/>
      <c r="S460" s="29"/>
    </row>
    <row r="461" spans="1:19" customFormat="1" ht="12.75" customHeight="1" x14ac:dyDescent="0.2">
      <c r="A461" s="29"/>
      <c r="B461" s="29"/>
      <c r="C461" s="29"/>
      <c r="D461" s="29"/>
      <c r="E461" s="29"/>
      <c r="F461" s="29"/>
      <c r="G461" s="29"/>
      <c r="H461" s="29"/>
      <c r="I461" s="29"/>
      <c r="J461" s="29"/>
      <c r="K461" s="29"/>
      <c r="L461" s="29"/>
      <c r="M461" s="29"/>
      <c r="N461" s="29"/>
      <c r="O461" s="29"/>
      <c r="P461" s="29"/>
      <c r="Q461" s="29"/>
      <c r="R461" s="29"/>
      <c r="S461" s="29"/>
    </row>
    <row r="462" spans="1:19" customFormat="1" ht="12.75" customHeight="1" x14ac:dyDescent="0.2">
      <c r="A462" s="29"/>
      <c r="B462" s="29"/>
      <c r="C462" s="29"/>
      <c r="D462" s="29"/>
      <c r="E462" s="29"/>
      <c r="F462" s="29"/>
      <c r="G462" s="29"/>
      <c r="H462" s="29"/>
      <c r="I462" s="29"/>
      <c r="J462" s="29"/>
      <c r="K462" s="29"/>
      <c r="L462" s="29"/>
      <c r="M462" s="29"/>
      <c r="N462" s="29"/>
      <c r="O462" s="29"/>
      <c r="P462" s="29"/>
      <c r="Q462" s="29"/>
      <c r="R462" s="29"/>
      <c r="S462" s="29"/>
    </row>
    <row r="463" spans="1:19" customFormat="1" ht="12.75" customHeight="1" x14ac:dyDescent="0.2">
      <c r="A463" s="29"/>
      <c r="B463" s="29"/>
      <c r="C463" s="29"/>
      <c r="D463" s="29"/>
      <c r="E463" s="29"/>
      <c r="F463" s="29"/>
      <c r="G463" s="29"/>
      <c r="H463" s="29"/>
      <c r="I463" s="29"/>
      <c r="J463" s="29"/>
      <c r="K463" s="29"/>
      <c r="L463" s="29"/>
      <c r="M463" s="29"/>
      <c r="N463" s="29"/>
      <c r="O463" s="29"/>
      <c r="P463" s="29"/>
      <c r="Q463" s="29"/>
      <c r="R463" s="29"/>
      <c r="S463" s="29"/>
    </row>
    <row r="464" spans="1:19" customFormat="1" ht="12.75" customHeight="1" x14ac:dyDescent="0.2">
      <c r="A464" s="29"/>
      <c r="B464" s="29"/>
      <c r="C464" s="29"/>
      <c r="D464" s="29"/>
      <c r="E464" s="29"/>
      <c r="F464" s="29"/>
      <c r="G464" s="29"/>
      <c r="H464" s="29"/>
      <c r="I464" s="29"/>
      <c r="J464" s="29"/>
      <c r="K464" s="29"/>
      <c r="L464" s="29"/>
      <c r="M464" s="29"/>
      <c r="N464" s="29"/>
      <c r="O464" s="29"/>
      <c r="P464" s="29"/>
      <c r="Q464" s="29"/>
      <c r="R464" s="29"/>
      <c r="S464" s="29"/>
    </row>
    <row r="465" spans="1:19" customFormat="1" ht="12.75" customHeight="1" x14ac:dyDescent="0.2">
      <c r="A465" s="29"/>
      <c r="B465" s="29"/>
      <c r="C465" s="29"/>
      <c r="D465" s="29"/>
      <c r="E465" s="29"/>
      <c r="F465" s="29"/>
      <c r="G465" s="29"/>
      <c r="H465" s="29"/>
      <c r="I465" s="29"/>
      <c r="J465" s="29"/>
      <c r="K465" s="29"/>
      <c r="L465" s="29"/>
      <c r="M465" s="29"/>
      <c r="N465" s="29"/>
      <c r="O465" s="29"/>
      <c r="P465" s="29"/>
      <c r="Q465" s="29"/>
      <c r="R465" s="29"/>
      <c r="S465" s="29"/>
    </row>
    <row r="466" spans="1:19" customFormat="1" ht="12.75" customHeight="1" x14ac:dyDescent="0.2">
      <c r="A466" s="29"/>
      <c r="B466" s="29"/>
      <c r="C466" s="29"/>
      <c r="D466" s="29"/>
      <c r="E466" s="29"/>
      <c r="F466" s="29"/>
      <c r="G466" s="29"/>
      <c r="H466" s="29"/>
      <c r="I466" s="29"/>
      <c r="J466" s="29"/>
      <c r="K466" s="29"/>
      <c r="L466" s="29"/>
      <c r="M466" s="29"/>
      <c r="N466" s="29"/>
      <c r="O466" s="29"/>
      <c r="P466" s="29"/>
      <c r="Q466" s="29"/>
      <c r="R466" s="29"/>
      <c r="S466" s="29"/>
    </row>
    <row r="467" spans="1:19" customFormat="1" ht="12.75" customHeight="1" x14ac:dyDescent="0.2">
      <c r="A467" s="29"/>
      <c r="B467" s="29"/>
      <c r="C467" s="29"/>
      <c r="D467" s="29"/>
      <c r="E467" s="29"/>
      <c r="F467" s="29"/>
      <c r="G467" s="29"/>
      <c r="H467" s="29"/>
      <c r="I467" s="29"/>
      <c r="J467" s="29"/>
      <c r="K467" s="29"/>
      <c r="L467" s="29"/>
      <c r="M467" s="29"/>
      <c r="N467" s="29"/>
      <c r="O467" s="29"/>
      <c r="P467" s="29"/>
      <c r="Q467" s="29"/>
      <c r="R467" s="29"/>
      <c r="S467" s="29"/>
    </row>
    <row r="468" spans="1:19" customFormat="1" ht="12.75" customHeight="1" x14ac:dyDescent="0.2">
      <c r="A468" s="29"/>
      <c r="B468" s="29"/>
      <c r="C468" s="29"/>
      <c r="D468" s="29"/>
      <c r="E468" s="29"/>
      <c r="F468" s="29"/>
      <c r="G468" s="29"/>
      <c r="H468" s="29"/>
      <c r="I468" s="29"/>
      <c r="J468" s="29"/>
      <c r="K468" s="29"/>
      <c r="L468" s="29"/>
      <c r="M468" s="29"/>
      <c r="N468" s="29"/>
      <c r="O468" s="29"/>
      <c r="P468" s="29"/>
      <c r="Q468" s="29"/>
      <c r="R468" s="29"/>
      <c r="S468" s="29"/>
    </row>
    <row r="469" spans="1:19" customFormat="1" ht="12.75" customHeight="1" x14ac:dyDescent="0.2">
      <c r="A469" s="29"/>
      <c r="B469" s="29"/>
      <c r="C469" s="29"/>
      <c r="D469" s="29"/>
      <c r="E469" s="29"/>
      <c r="F469" s="29"/>
      <c r="G469" s="29"/>
      <c r="H469" s="29"/>
      <c r="I469" s="29"/>
      <c r="J469" s="29"/>
      <c r="K469" s="29"/>
      <c r="L469" s="29"/>
      <c r="M469" s="29"/>
      <c r="N469" s="29"/>
      <c r="O469" s="29"/>
      <c r="P469" s="29"/>
      <c r="Q469" s="29"/>
      <c r="R469" s="29"/>
      <c r="S469" s="29"/>
    </row>
    <row r="470" spans="1:19" customFormat="1" ht="12.75" customHeight="1" x14ac:dyDescent="0.2">
      <c r="A470" s="29"/>
      <c r="B470" s="29"/>
      <c r="C470" s="29"/>
      <c r="D470" s="29"/>
      <c r="E470" s="29"/>
      <c r="F470" s="29"/>
      <c r="G470" s="29"/>
      <c r="H470" s="29"/>
      <c r="I470" s="29"/>
      <c r="J470" s="29"/>
      <c r="K470" s="29"/>
      <c r="L470" s="29"/>
      <c r="M470" s="29"/>
      <c r="N470" s="29"/>
      <c r="O470" s="29"/>
      <c r="P470" s="29"/>
      <c r="Q470" s="29"/>
      <c r="R470" s="29"/>
      <c r="S470" s="29"/>
    </row>
    <row r="471" spans="1:19" customFormat="1" ht="12.75" customHeight="1" x14ac:dyDescent="0.2">
      <c r="A471" s="29"/>
      <c r="B471" s="29"/>
      <c r="C471" s="29"/>
      <c r="D471" s="29"/>
      <c r="E471" s="29"/>
      <c r="F471" s="29"/>
      <c r="G471" s="29"/>
      <c r="H471" s="29"/>
      <c r="I471" s="29"/>
      <c r="J471" s="29"/>
      <c r="K471" s="29"/>
      <c r="L471" s="29"/>
      <c r="M471" s="29"/>
      <c r="N471" s="29"/>
      <c r="O471" s="29"/>
      <c r="P471" s="29"/>
      <c r="Q471" s="29"/>
      <c r="R471" s="29"/>
      <c r="S471" s="29"/>
    </row>
    <row r="472" spans="1:19" customFormat="1" ht="12.75" customHeight="1" x14ac:dyDescent="0.2">
      <c r="A472" s="29"/>
      <c r="B472" s="29"/>
      <c r="C472" s="29"/>
      <c r="D472" s="29"/>
      <c r="E472" s="29"/>
      <c r="F472" s="29"/>
      <c r="G472" s="29"/>
      <c r="H472" s="29"/>
      <c r="I472" s="29"/>
      <c r="J472" s="29"/>
      <c r="K472" s="29"/>
      <c r="L472" s="29"/>
      <c r="M472" s="29"/>
      <c r="N472" s="29"/>
      <c r="O472" s="29"/>
      <c r="P472" s="29"/>
      <c r="Q472" s="29"/>
      <c r="R472" s="29"/>
      <c r="S472" s="29"/>
    </row>
    <row r="473" spans="1:19" customFormat="1" ht="12.75" customHeight="1" x14ac:dyDescent="0.2">
      <c r="A473" s="29"/>
      <c r="B473" s="29"/>
      <c r="C473" s="29"/>
      <c r="D473" s="29"/>
      <c r="E473" s="29"/>
      <c r="F473" s="29"/>
      <c r="G473" s="29"/>
      <c r="H473" s="29"/>
      <c r="I473" s="29"/>
      <c r="J473" s="29"/>
      <c r="K473" s="29"/>
      <c r="L473" s="29"/>
      <c r="M473" s="29"/>
      <c r="N473" s="29"/>
      <c r="O473" s="29"/>
      <c r="P473" s="29"/>
      <c r="Q473" s="29"/>
      <c r="R473" s="29"/>
      <c r="S473" s="29"/>
    </row>
    <row r="474" spans="1:19" customFormat="1" ht="12.75" customHeight="1" x14ac:dyDescent="0.2">
      <c r="A474" s="29"/>
      <c r="B474" s="29"/>
      <c r="C474" s="29"/>
      <c r="D474" s="29"/>
      <c r="E474" s="29"/>
      <c r="F474" s="29"/>
      <c r="G474" s="29"/>
      <c r="H474" s="29"/>
      <c r="I474" s="29"/>
      <c r="J474" s="29"/>
      <c r="K474" s="29"/>
      <c r="L474" s="29"/>
      <c r="M474" s="29"/>
      <c r="N474" s="29"/>
      <c r="O474" s="29"/>
      <c r="P474" s="29"/>
      <c r="Q474" s="29"/>
      <c r="R474" s="29"/>
      <c r="S474" s="29"/>
    </row>
    <row r="475" spans="1:19" customFormat="1" ht="12.75" customHeight="1" x14ac:dyDescent="0.2">
      <c r="A475" s="29"/>
      <c r="B475" s="29"/>
      <c r="C475" s="29"/>
      <c r="D475" s="29"/>
      <c r="E475" s="29"/>
      <c r="F475" s="29"/>
      <c r="G475" s="29"/>
      <c r="H475" s="29"/>
      <c r="I475" s="29"/>
      <c r="J475" s="29"/>
      <c r="K475" s="29"/>
      <c r="L475" s="29"/>
      <c r="M475" s="29"/>
      <c r="N475" s="29"/>
      <c r="O475" s="29"/>
      <c r="P475" s="29"/>
      <c r="Q475" s="29"/>
      <c r="R475" s="29"/>
      <c r="S475" s="29"/>
    </row>
    <row r="476" spans="1:19" customFormat="1" ht="12.75" customHeight="1" x14ac:dyDescent="0.2">
      <c r="A476" s="29"/>
      <c r="B476" s="29"/>
      <c r="C476" s="29"/>
      <c r="D476" s="29"/>
      <c r="E476" s="29"/>
      <c r="F476" s="29"/>
      <c r="G476" s="29"/>
      <c r="H476" s="29"/>
      <c r="I476" s="29"/>
      <c r="J476" s="29"/>
      <c r="K476" s="29"/>
      <c r="L476" s="29"/>
      <c r="M476" s="29"/>
      <c r="N476" s="29"/>
      <c r="O476" s="29"/>
      <c r="P476" s="29"/>
      <c r="Q476" s="29"/>
      <c r="R476" s="29"/>
      <c r="S476" s="29"/>
    </row>
    <row r="477" spans="1:19" customFormat="1" ht="12.75" customHeight="1" x14ac:dyDescent="0.2">
      <c r="A477" s="29"/>
      <c r="B477" s="29"/>
      <c r="C477" s="29"/>
      <c r="D477" s="29"/>
      <c r="E477" s="29"/>
      <c r="F477" s="29"/>
      <c r="G477" s="29"/>
      <c r="H477" s="29"/>
      <c r="I477" s="29"/>
      <c r="J477" s="29"/>
      <c r="K477" s="29"/>
      <c r="L477" s="29"/>
      <c r="M477" s="29"/>
      <c r="N477" s="29"/>
      <c r="O477" s="29"/>
      <c r="P477" s="29"/>
      <c r="Q477" s="29"/>
      <c r="R477" s="29"/>
      <c r="S477" s="29"/>
    </row>
    <row r="478" spans="1:19" customFormat="1" ht="12.75" customHeight="1" x14ac:dyDescent="0.2">
      <c r="A478" s="29"/>
      <c r="B478" s="29"/>
      <c r="C478" s="29"/>
      <c r="D478" s="29"/>
      <c r="E478" s="29"/>
      <c r="F478" s="29"/>
      <c r="G478" s="29"/>
      <c r="H478" s="29"/>
      <c r="I478" s="29"/>
      <c r="J478" s="29"/>
      <c r="K478" s="29"/>
      <c r="L478" s="29"/>
      <c r="M478" s="29"/>
      <c r="N478" s="29"/>
      <c r="O478" s="29"/>
      <c r="P478" s="29"/>
      <c r="Q478" s="29"/>
      <c r="R478" s="29"/>
      <c r="S478" s="29"/>
    </row>
    <row r="479" spans="1:19" customFormat="1" ht="12.75" customHeight="1" x14ac:dyDescent="0.2">
      <c r="A479" s="29"/>
      <c r="B479" s="29"/>
      <c r="C479" s="29"/>
      <c r="D479" s="29"/>
      <c r="E479" s="29"/>
      <c r="F479" s="29"/>
      <c r="G479" s="29"/>
      <c r="H479" s="29"/>
      <c r="I479" s="29"/>
      <c r="J479" s="29"/>
      <c r="K479" s="29"/>
      <c r="L479" s="29"/>
      <c r="M479" s="29"/>
      <c r="N479" s="29"/>
      <c r="O479" s="29"/>
      <c r="P479" s="29"/>
      <c r="Q479" s="29"/>
      <c r="R479" s="29"/>
      <c r="S479" s="29"/>
    </row>
    <row r="480" spans="1:19" customFormat="1" ht="12.75" customHeight="1" x14ac:dyDescent="0.2">
      <c r="A480" s="29"/>
      <c r="B480" s="29"/>
      <c r="C480" s="29"/>
      <c r="D480" s="29"/>
      <c r="E480" s="29"/>
      <c r="F480" s="29"/>
      <c r="G480" s="29"/>
      <c r="H480" s="29"/>
      <c r="I480" s="29"/>
      <c r="J480" s="29"/>
      <c r="K480" s="29"/>
      <c r="L480" s="29"/>
      <c r="M480" s="29"/>
      <c r="N480" s="29"/>
      <c r="O480" s="29"/>
      <c r="P480" s="29"/>
      <c r="Q480" s="29"/>
      <c r="R480" s="29"/>
      <c r="S480" s="29"/>
    </row>
    <row r="481" spans="1:19" customFormat="1" ht="12.75" customHeight="1" x14ac:dyDescent="0.2">
      <c r="A481" s="29"/>
      <c r="B481" s="29"/>
      <c r="C481" s="29"/>
      <c r="D481" s="29"/>
      <c r="E481" s="29"/>
      <c r="F481" s="29"/>
      <c r="G481" s="29"/>
      <c r="H481" s="29"/>
      <c r="I481" s="29"/>
      <c r="J481" s="29"/>
      <c r="K481" s="29"/>
      <c r="L481" s="29"/>
      <c r="M481" s="29"/>
      <c r="N481" s="29"/>
      <c r="O481" s="29"/>
      <c r="P481" s="29"/>
      <c r="Q481" s="29"/>
      <c r="R481" s="29"/>
      <c r="S481" s="29"/>
    </row>
    <row r="482" spans="1:19" customFormat="1" ht="12.75" customHeight="1" x14ac:dyDescent="0.2">
      <c r="A482" s="29"/>
      <c r="B482" s="29"/>
      <c r="C482" s="29"/>
      <c r="D482" s="29"/>
      <c r="E482" s="29"/>
      <c r="F482" s="29"/>
      <c r="G482" s="29"/>
      <c r="H482" s="29"/>
      <c r="I482" s="29"/>
      <c r="J482" s="29"/>
      <c r="K482" s="29"/>
      <c r="L482" s="29"/>
      <c r="M482" s="29"/>
      <c r="N482" s="29"/>
      <c r="O482" s="29"/>
      <c r="P482" s="29"/>
      <c r="Q482" s="29"/>
      <c r="R482" s="29"/>
      <c r="S482" s="29"/>
    </row>
    <row r="483" spans="1:19" customFormat="1" ht="12.75" customHeight="1" x14ac:dyDescent="0.2">
      <c r="A483" s="29"/>
      <c r="B483" s="29"/>
      <c r="C483" s="29"/>
      <c r="D483" s="29"/>
      <c r="E483" s="29"/>
      <c r="F483" s="29"/>
      <c r="G483" s="29"/>
      <c r="H483" s="29"/>
      <c r="I483" s="29"/>
      <c r="J483" s="29"/>
      <c r="K483" s="29"/>
      <c r="L483" s="29"/>
      <c r="M483" s="29"/>
      <c r="N483" s="29"/>
      <c r="O483" s="29"/>
      <c r="P483" s="29"/>
      <c r="Q483" s="29"/>
      <c r="R483" s="29"/>
      <c r="S483" s="29"/>
    </row>
    <row r="484" spans="1:19" customFormat="1" ht="12.75" customHeight="1" x14ac:dyDescent="0.2">
      <c r="A484" s="29"/>
      <c r="B484" s="29"/>
      <c r="C484" s="29"/>
      <c r="D484" s="29"/>
      <c r="E484" s="29"/>
      <c r="F484" s="29"/>
      <c r="G484" s="29"/>
      <c r="H484" s="29"/>
      <c r="I484" s="29"/>
      <c r="J484" s="29"/>
      <c r="K484" s="29"/>
      <c r="L484" s="29"/>
      <c r="M484" s="29"/>
      <c r="N484" s="29"/>
      <c r="O484" s="29"/>
      <c r="P484" s="29"/>
      <c r="Q484" s="29"/>
      <c r="R484" s="29"/>
      <c r="S484" s="29"/>
    </row>
    <row r="485" spans="1:19" customFormat="1" ht="12.75" customHeight="1" x14ac:dyDescent="0.2">
      <c r="A485" s="29"/>
      <c r="B485" s="29"/>
      <c r="C485" s="29"/>
      <c r="D485" s="29"/>
      <c r="E485" s="29"/>
      <c r="F485" s="29"/>
      <c r="G485" s="29"/>
      <c r="H485" s="29"/>
      <c r="I485" s="29"/>
      <c r="J485" s="29"/>
      <c r="K485" s="29"/>
      <c r="L485" s="29"/>
      <c r="M485" s="29"/>
      <c r="N485" s="29"/>
      <c r="O485" s="29"/>
      <c r="P485" s="29"/>
      <c r="Q485" s="29"/>
      <c r="R485" s="29"/>
      <c r="S485" s="29"/>
    </row>
    <row r="486" spans="1:19" customFormat="1" ht="12.75" customHeight="1" x14ac:dyDescent="0.2">
      <c r="A486" s="29"/>
      <c r="B486" s="29"/>
      <c r="C486" s="29"/>
      <c r="D486" s="29"/>
      <c r="E486" s="29"/>
      <c r="F486" s="29"/>
      <c r="G486" s="29"/>
      <c r="H486" s="29"/>
      <c r="I486" s="29"/>
      <c r="J486" s="29"/>
      <c r="K486" s="29"/>
      <c r="L486" s="29"/>
      <c r="M486" s="29"/>
      <c r="N486" s="29"/>
      <c r="O486" s="29"/>
      <c r="P486" s="29"/>
      <c r="Q486" s="29"/>
      <c r="R486" s="29"/>
      <c r="S486" s="29"/>
    </row>
    <row r="487" spans="1:19" customFormat="1" ht="12.75" customHeight="1" x14ac:dyDescent="0.2">
      <c r="A487" s="29"/>
      <c r="B487" s="29"/>
      <c r="C487" s="29"/>
      <c r="D487" s="29"/>
      <c r="E487" s="29"/>
      <c r="F487" s="29"/>
      <c r="G487" s="29"/>
      <c r="H487" s="29"/>
      <c r="I487" s="29"/>
      <c r="J487" s="29"/>
      <c r="K487" s="29"/>
      <c r="L487" s="29"/>
      <c r="M487" s="29"/>
      <c r="N487" s="29"/>
      <c r="O487" s="29"/>
      <c r="P487" s="29"/>
      <c r="Q487" s="29"/>
      <c r="R487" s="29"/>
      <c r="S487" s="29"/>
    </row>
    <row r="488" spans="1:19" customFormat="1" ht="12.75" customHeight="1" x14ac:dyDescent="0.2">
      <c r="A488" s="29"/>
      <c r="B488" s="29"/>
      <c r="C488" s="29"/>
      <c r="D488" s="29"/>
      <c r="E488" s="29"/>
      <c r="F488" s="29"/>
      <c r="G488" s="29"/>
      <c r="H488" s="29"/>
      <c r="I488" s="29"/>
      <c r="J488" s="29"/>
      <c r="K488" s="29"/>
      <c r="L488" s="29"/>
      <c r="M488" s="29"/>
      <c r="N488" s="29"/>
      <c r="O488" s="29"/>
      <c r="P488" s="29"/>
      <c r="Q488" s="29"/>
      <c r="R488" s="29"/>
      <c r="S488" s="29"/>
    </row>
    <row r="489" spans="1:19" customFormat="1" ht="12.75" customHeight="1" x14ac:dyDescent="0.2">
      <c r="A489" s="29"/>
      <c r="B489" s="29"/>
      <c r="C489" s="29"/>
      <c r="D489" s="29"/>
      <c r="E489" s="29"/>
      <c r="F489" s="29"/>
      <c r="G489" s="29"/>
      <c r="H489" s="29"/>
      <c r="I489" s="29"/>
      <c r="J489" s="29"/>
      <c r="K489" s="29"/>
      <c r="L489" s="29"/>
      <c r="M489" s="29"/>
      <c r="N489" s="29"/>
      <c r="O489" s="29"/>
      <c r="P489" s="29"/>
      <c r="Q489" s="29"/>
      <c r="R489" s="29"/>
      <c r="S489" s="29"/>
    </row>
    <row r="490" spans="1:19" customFormat="1" ht="12.75" customHeight="1" x14ac:dyDescent="0.2">
      <c r="A490" s="29"/>
      <c r="B490" s="29"/>
      <c r="C490" s="29"/>
      <c r="D490" s="29"/>
      <c r="E490" s="29"/>
      <c r="F490" s="29"/>
      <c r="G490" s="29"/>
      <c r="H490" s="29"/>
      <c r="I490" s="29"/>
      <c r="J490" s="29"/>
      <c r="K490" s="29"/>
      <c r="L490" s="29"/>
      <c r="M490" s="29"/>
      <c r="N490" s="29"/>
      <c r="O490" s="29"/>
      <c r="P490" s="29"/>
      <c r="Q490" s="29"/>
      <c r="R490" s="29"/>
      <c r="S490" s="29"/>
    </row>
    <row r="491" spans="1:19" customFormat="1" ht="12.75" customHeight="1" x14ac:dyDescent="0.2">
      <c r="A491" s="29"/>
      <c r="B491" s="29"/>
      <c r="C491" s="29"/>
      <c r="D491" s="29"/>
      <c r="E491" s="29"/>
      <c r="F491" s="29"/>
      <c r="G491" s="29"/>
      <c r="H491" s="29"/>
      <c r="I491" s="29"/>
      <c r="J491" s="29"/>
      <c r="K491" s="29"/>
      <c r="L491" s="29"/>
      <c r="M491" s="29"/>
      <c r="N491" s="29"/>
      <c r="O491" s="29"/>
      <c r="P491" s="29"/>
      <c r="Q491" s="29"/>
      <c r="R491" s="29"/>
      <c r="S491" s="29"/>
    </row>
    <row r="492" spans="1:19" customFormat="1" ht="12.75" customHeight="1" x14ac:dyDescent="0.2">
      <c r="A492" s="29"/>
      <c r="B492" s="29"/>
      <c r="C492" s="29"/>
      <c r="D492" s="29"/>
      <c r="E492" s="29"/>
      <c r="F492" s="29"/>
      <c r="G492" s="29"/>
      <c r="H492" s="29"/>
      <c r="I492" s="29"/>
      <c r="J492" s="29"/>
      <c r="K492" s="29"/>
      <c r="L492" s="29"/>
      <c r="M492" s="29"/>
      <c r="N492" s="29"/>
      <c r="O492" s="29"/>
      <c r="P492" s="29"/>
      <c r="Q492" s="29"/>
      <c r="R492" s="29"/>
      <c r="S492" s="29"/>
    </row>
    <row r="493" spans="1:19" customFormat="1" ht="12.75" customHeight="1" x14ac:dyDescent="0.2">
      <c r="A493" s="29"/>
      <c r="B493" s="29"/>
      <c r="C493" s="29"/>
      <c r="D493" s="29"/>
      <c r="E493" s="29"/>
      <c r="F493" s="29"/>
      <c r="G493" s="29"/>
      <c r="H493" s="29"/>
      <c r="I493" s="29"/>
      <c r="J493" s="29"/>
      <c r="K493" s="29"/>
      <c r="L493" s="29"/>
      <c r="M493" s="29"/>
      <c r="N493" s="29"/>
      <c r="O493" s="29"/>
      <c r="P493" s="29"/>
      <c r="Q493" s="29"/>
      <c r="R493" s="29"/>
      <c r="S493" s="29"/>
    </row>
    <row r="494" spans="1:19" customFormat="1" ht="12.75" customHeight="1" x14ac:dyDescent="0.2">
      <c r="A494" s="29"/>
      <c r="B494" s="29"/>
      <c r="C494" s="29"/>
      <c r="D494" s="29"/>
      <c r="E494" s="29"/>
      <c r="F494" s="29"/>
      <c r="G494" s="29"/>
      <c r="H494" s="29"/>
      <c r="I494" s="29"/>
      <c r="J494" s="29"/>
      <c r="K494" s="29"/>
      <c r="L494" s="29"/>
      <c r="M494" s="29"/>
      <c r="N494" s="29"/>
      <c r="O494" s="29"/>
      <c r="P494" s="29"/>
      <c r="Q494" s="29"/>
      <c r="R494" s="29"/>
      <c r="S494" s="29"/>
    </row>
    <row r="495" spans="1:19" customFormat="1" ht="12.75" customHeight="1" x14ac:dyDescent="0.2">
      <c r="A495" s="29"/>
      <c r="B495" s="29"/>
      <c r="C495" s="29"/>
      <c r="D495" s="29"/>
      <c r="E495" s="29"/>
      <c r="F495" s="29"/>
      <c r="G495" s="29"/>
      <c r="H495" s="29"/>
      <c r="I495" s="29"/>
      <c r="J495" s="29"/>
      <c r="K495" s="29"/>
      <c r="L495" s="29"/>
      <c r="M495" s="29"/>
      <c r="N495" s="29"/>
      <c r="O495" s="29"/>
      <c r="P495" s="29"/>
      <c r="Q495" s="29"/>
      <c r="R495" s="29"/>
      <c r="S495" s="29"/>
    </row>
    <row r="496" spans="1:19" customFormat="1" ht="12.75" customHeight="1" x14ac:dyDescent="0.2">
      <c r="A496" s="29"/>
      <c r="B496" s="29"/>
      <c r="C496" s="29"/>
      <c r="D496" s="29"/>
      <c r="E496" s="29"/>
      <c r="F496" s="29"/>
      <c r="G496" s="29"/>
      <c r="H496" s="29"/>
      <c r="I496" s="29"/>
      <c r="J496" s="29"/>
      <c r="K496" s="29"/>
      <c r="L496" s="29"/>
      <c r="M496" s="29"/>
      <c r="N496" s="29"/>
      <c r="O496" s="29"/>
      <c r="P496" s="29"/>
      <c r="Q496" s="29"/>
      <c r="R496" s="29"/>
      <c r="S496" s="29"/>
    </row>
    <row r="497" spans="1:19" customFormat="1" ht="12.75" customHeight="1" x14ac:dyDescent="0.2">
      <c r="A497" s="29"/>
      <c r="B497" s="29"/>
      <c r="C497" s="29"/>
      <c r="D497" s="29"/>
      <c r="E497" s="29"/>
      <c r="F497" s="29"/>
      <c r="G497" s="29"/>
      <c r="H497" s="29"/>
      <c r="I497" s="29"/>
      <c r="J497" s="29"/>
      <c r="K497" s="29"/>
      <c r="L497" s="29"/>
      <c r="M497" s="29"/>
      <c r="N497" s="29"/>
      <c r="O497" s="29"/>
      <c r="P497" s="29"/>
      <c r="Q497" s="29"/>
      <c r="R497" s="29"/>
      <c r="S497" s="29"/>
    </row>
    <row r="498" spans="1:19" customFormat="1" ht="12.75" customHeight="1" x14ac:dyDescent="0.2">
      <c r="A498" s="29"/>
      <c r="B498" s="29"/>
      <c r="C498" s="29"/>
      <c r="D498" s="29"/>
      <c r="E498" s="29"/>
      <c r="F498" s="29"/>
      <c r="G498" s="29"/>
      <c r="H498" s="29"/>
      <c r="I498" s="29"/>
      <c r="J498" s="29"/>
      <c r="K498" s="29"/>
      <c r="L498" s="29"/>
      <c r="M498" s="29"/>
      <c r="N498" s="29"/>
      <c r="O498" s="29"/>
      <c r="P498" s="29"/>
      <c r="Q498" s="29"/>
      <c r="R498" s="29"/>
      <c r="S498" s="29"/>
    </row>
    <row r="499" spans="1:19" customFormat="1" ht="12.75" customHeight="1" x14ac:dyDescent="0.2">
      <c r="A499" s="29"/>
      <c r="B499" s="29"/>
      <c r="C499" s="29"/>
      <c r="D499" s="29"/>
      <c r="E499" s="29"/>
      <c r="F499" s="29"/>
      <c r="G499" s="29"/>
      <c r="H499" s="29"/>
      <c r="I499" s="29"/>
      <c r="J499" s="29"/>
      <c r="K499" s="29"/>
      <c r="L499" s="29"/>
      <c r="M499" s="29"/>
      <c r="N499" s="29"/>
      <c r="O499" s="29"/>
      <c r="P499" s="29"/>
      <c r="Q499" s="29"/>
      <c r="R499" s="29"/>
      <c r="S499" s="29"/>
    </row>
    <row r="500" spans="1:19" customFormat="1" ht="12.75" customHeight="1" x14ac:dyDescent="0.2">
      <c r="A500" s="29"/>
      <c r="B500" s="29"/>
      <c r="C500" s="29"/>
      <c r="D500" s="29"/>
      <c r="E500" s="29"/>
      <c r="F500" s="29"/>
      <c r="G500" s="29"/>
      <c r="H500" s="29"/>
      <c r="I500" s="29"/>
      <c r="J500" s="29"/>
      <c r="K500" s="29"/>
      <c r="L500" s="29"/>
      <c r="M500" s="29"/>
      <c r="N500" s="29"/>
      <c r="O500" s="29"/>
      <c r="P500" s="29"/>
      <c r="Q500" s="29"/>
      <c r="R500" s="29"/>
      <c r="S500" s="29"/>
    </row>
    <row r="501" spans="1:19" customFormat="1" ht="12.75" customHeight="1" x14ac:dyDescent="0.2">
      <c r="A501" s="29"/>
      <c r="B501" s="29"/>
      <c r="C501" s="29"/>
      <c r="D501" s="29"/>
      <c r="E501" s="29"/>
      <c r="F501" s="29"/>
      <c r="G501" s="29"/>
      <c r="H501" s="29"/>
      <c r="I501" s="29"/>
      <c r="J501" s="29"/>
      <c r="K501" s="29"/>
      <c r="L501" s="29"/>
      <c r="M501" s="29"/>
      <c r="N501" s="29"/>
      <c r="O501" s="29"/>
      <c r="P501" s="29"/>
      <c r="Q501" s="29"/>
      <c r="R501" s="29"/>
      <c r="S501" s="29"/>
    </row>
    <row r="502" spans="1:19" customFormat="1" ht="12.75" customHeight="1" x14ac:dyDescent="0.2">
      <c r="A502" s="29"/>
      <c r="B502" s="29"/>
      <c r="C502" s="29"/>
      <c r="D502" s="29"/>
      <c r="E502" s="29"/>
      <c r="F502" s="29"/>
      <c r="G502" s="29"/>
      <c r="H502" s="29"/>
      <c r="I502" s="29"/>
      <c r="J502" s="29"/>
      <c r="K502" s="29"/>
      <c r="L502" s="29"/>
      <c r="M502" s="29"/>
      <c r="N502" s="29"/>
      <c r="O502" s="29"/>
      <c r="P502" s="29"/>
      <c r="Q502" s="29"/>
      <c r="R502" s="29"/>
      <c r="S502" s="29"/>
    </row>
    <row r="503" spans="1:19" customFormat="1" ht="12.75" customHeight="1" x14ac:dyDescent="0.2">
      <c r="A503" s="29"/>
      <c r="B503" s="29"/>
      <c r="C503" s="29"/>
      <c r="D503" s="29"/>
      <c r="E503" s="29"/>
      <c r="F503" s="29"/>
      <c r="G503" s="29"/>
      <c r="H503" s="29"/>
      <c r="I503" s="29"/>
      <c r="J503" s="29"/>
      <c r="K503" s="29"/>
      <c r="L503" s="29"/>
      <c r="M503" s="29"/>
      <c r="N503" s="29"/>
      <c r="O503" s="29"/>
      <c r="P503" s="29"/>
      <c r="Q503" s="29"/>
      <c r="R503" s="29"/>
      <c r="S503" s="29"/>
    </row>
    <row r="504" spans="1:19" customFormat="1" ht="12.75" customHeight="1" x14ac:dyDescent="0.2">
      <c r="A504" s="29"/>
      <c r="B504" s="29"/>
      <c r="C504" s="29"/>
      <c r="D504" s="29"/>
      <c r="E504" s="29"/>
      <c r="F504" s="29"/>
      <c r="G504" s="29"/>
      <c r="H504" s="29"/>
      <c r="I504" s="29"/>
      <c r="J504" s="29"/>
      <c r="K504" s="29"/>
      <c r="L504" s="29"/>
      <c r="M504" s="29"/>
      <c r="N504" s="29"/>
      <c r="O504" s="29"/>
      <c r="P504" s="29"/>
      <c r="Q504" s="29"/>
      <c r="R504" s="29"/>
      <c r="S504" s="29"/>
    </row>
    <row r="505" spans="1:19" customFormat="1" ht="12.75" customHeight="1" x14ac:dyDescent="0.2">
      <c r="A505" s="29"/>
      <c r="B505" s="29"/>
      <c r="C505" s="29"/>
      <c r="D505" s="29"/>
      <c r="E505" s="29"/>
      <c r="F505" s="29"/>
      <c r="G505" s="29"/>
      <c r="H505" s="29"/>
      <c r="I505" s="29"/>
      <c r="J505" s="29"/>
      <c r="K505" s="29"/>
      <c r="L505" s="29"/>
      <c r="M505" s="29"/>
      <c r="N505" s="29"/>
      <c r="O505" s="29"/>
      <c r="P505" s="29"/>
      <c r="Q505" s="29"/>
      <c r="R505" s="29"/>
      <c r="S505" s="29"/>
    </row>
    <row r="506" spans="1:19" customFormat="1" ht="12.75" customHeight="1" x14ac:dyDescent="0.2">
      <c r="A506" s="29"/>
      <c r="B506" s="29"/>
      <c r="C506" s="29"/>
      <c r="D506" s="29"/>
      <c r="E506" s="29"/>
      <c r="F506" s="29"/>
      <c r="G506" s="29"/>
      <c r="H506" s="29"/>
      <c r="I506" s="29"/>
      <c r="J506" s="29"/>
      <c r="K506" s="29"/>
      <c r="L506" s="29"/>
      <c r="M506" s="29"/>
      <c r="N506" s="29"/>
      <c r="O506" s="29"/>
      <c r="P506" s="29"/>
      <c r="Q506" s="29"/>
      <c r="R506" s="29"/>
      <c r="S506" s="29"/>
    </row>
    <row r="507" spans="1:19" customFormat="1" ht="12.75" customHeight="1" x14ac:dyDescent="0.2">
      <c r="A507" s="29"/>
      <c r="B507" s="29"/>
      <c r="C507" s="29"/>
      <c r="D507" s="29"/>
      <c r="E507" s="29"/>
      <c r="F507" s="29"/>
      <c r="G507" s="29"/>
      <c r="H507" s="29"/>
      <c r="I507" s="29"/>
      <c r="J507" s="29"/>
      <c r="K507" s="29"/>
      <c r="L507" s="29"/>
      <c r="M507" s="29"/>
      <c r="N507" s="29"/>
      <c r="O507" s="29"/>
      <c r="P507" s="29"/>
      <c r="Q507" s="29"/>
      <c r="R507" s="29"/>
      <c r="S507" s="29"/>
    </row>
    <row r="508" spans="1:19" customFormat="1" ht="12.75" customHeight="1" x14ac:dyDescent="0.2">
      <c r="A508" s="29"/>
      <c r="B508" s="29"/>
      <c r="C508" s="29"/>
      <c r="D508" s="29"/>
      <c r="E508" s="29"/>
      <c r="F508" s="29"/>
      <c r="G508" s="29"/>
      <c r="H508" s="29"/>
      <c r="I508" s="29"/>
      <c r="J508" s="29"/>
      <c r="K508" s="29"/>
      <c r="L508" s="29"/>
      <c r="M508" s="29"/>
      <c r="N508" s="29"/>
      <c r="O508" s="29"/>
      <c r="P508" s="29"/>
      <c r="Q508" s="29"/>
      <c r="R508" s="29"/>
      <c r="S508" s="29"/>
    </row>
    <row r="509" spans="1:19" customFormat="1" ht="12.75" customHeight="1" x14ac:dyDescent="0.2">
      <c r="A509" s="29"/>
      <c r="B509" s="29"/>
      <c r="C509" s="29"/>
      <c r="D509" s="29"/>
      <c r="E509" s="29"/>
      <c r="F509" s="29"/>
      <c r="G509" s="29"/>
      <c r="H509" s="29"/>
      <c r="I509" s="29"/>
      <c r="J509" s="29"/>
      <c r="K509" s="29"/>
      <c r="L509" s="29"/>
      <c r="M509" s="29"/>
      <c r="N509" s="29"/>
      <c r="O509" s="29"/>
      <c r="P509" s="29"/>
      <c r="Q509" s="29"/>
      <c r="R509" s="29"/>
      <c r="S509" s="29"/>
    </row>
    <row r="510" spans="1:19" customFormat="1" ht="12.75" customHeight="1" x14ac:dyDescent="0.2">
      <c r="A510" s="29"/>
      <c r="B510" s="29"/>
      <c r="C510" s="29"/>
      <c r="D510" s="29"/>
      <c r="E510" s="29"/>
      <c r="F510" s="29"/>
      <c r="G510" s="29"/>
      <c r="H510" s="29"/>
      <c r="I510" s="29"/>
      <c r="J510" s="29"/>
      <c r="K510" s="29"/>
      <c r="L510" s="29"/>
      <c r="M510" s="29"/>
      <c r="N510" s="29"/>
      <c r="O510" s="29"/>
      <c r="P510" s="29"/>
      <c r="Q510" s="29"/>
      <c r="R510" s="29"/>
      <c r="S510" s="29"/>
    </row>
    <row r="511" spans="1:19" customFormat="1" ht="12.75" customHeight="1" x14ac:dyDescent="0.2">
      <c r="A511" s="29"/>
      <c r="B511" s="29"/>
      <c r="C511" s="29"/>
      <c r="D511" s="29"/>
      <c r="E511" s="29"/>
      <c r="F511" s="29"/>
      <c r="G511" s="29"/>
      <c r="H511" s="29"/>
      <c r="I511" s="29"/>
      <c r="J511" s="29"/>
      <c r="K511" s="29"/>
      <c r="L511" s="29"/>
      <c r="M511" s="29"/>
      <c r="N511" s="29"/>
      <c r="O511" s="29"/>
      <c r="P511" s="29"/>
      <c r="Q511" s="29"/>
      <c r="R511" s="29"/>
      <c r="S511" s="29"/>
    </row>
    <row r="512" spans="1:19" customFormat="1" ht="12.75" customHeight="1" x14ac:dyDescent="0.2">
      <c r="A512" s="29"/>
      <c r="B512" s="29"/>
      <c r="C512" s="29"/>
      <c r="D512" s="29"/>
      <c r="E512" s="29"/>
      <c r="F512" s="29"/>
      <c r="G512" s="29"/>
      <c r="H512" s="29"/>
      <c r="I512" s="29"/>
      <c r="J512" s="29"/>
      <c r="K512" s="29"/>
      <c r="L512" s="29"/>
      <c r="M512" s="29"/>
      <c r="N512" s="29"/>
      <c r="O512" s="29"/>
      <c r="P512" s="29"/>
      <c r="Q512" s="29"/>
      <c r="R512" s="29"/>
      <c r="S512" s="29"/>
    </row>
    <row r="513" spans="1:19" customFormat="1" ht="12.75" customHeight="1" x14ac:dyDescent="0.2">
      <c r="A513" s="29"/>
      <c r="B513" s="29"/>
      <c r="C513" s="29"/>
      <c r="D513" s="29"/>
      <c r="E513" s="29"/>
      <c r="F513" s="29"/>
      <c r="G513" s="29"/>
      <c r="H513" s="29"/>
      <c r="I513" s="29"/>
      <c r="J513" s="29"/>
      <c r="K513" s="29"/>
      <c r="L513" s="29"/>
      <c r="M513" s="29"/>
      <c r="N513" s="29"/>
      <c r="O513" s="29"/>
      <c r="P513" s="29"/>
      <c r="Q513" s="29"/>
      <c r="R513" s="29"/>
      <c r="S513" s="29"/>
    </row>
    <row r="514" spans="1:19" customFormat="1" ht="12.75" customHeight="1" x14ac:dyDescent="0.2">
      <c r="A514" s="29"/>
      <c r="B514" s="29"/>
      <c r="C514" s="29"/>
      <c r="D514" s="29"/>
      <c r="E514" s="29"/>
      <c r="F514" s="29"/>
      <c r="G514" s="29"/>
      <c r="H514" s="29"/>
      <c r="I514" s="29"/>
      <c r="J514" s="29"/>
      <c r="K514" s="29"/>
      <c r="L514" s="29"/>
      <c r="M514" s="29"/>
      <c r="N514" s="29"/>
      <c r="O514" s="29"/>
      <c r="P514" s="29"/>
      <c r="Q514" s="29"/>
      <c r="R514" s="29"/>
      <c r="S514" s="29"/>
    </row>
    <row r="515" spans="1:19" customFormat="1" ht="12.75" customHeight="1" x14ac:dyDescent="0.2">
      <c r="A515" s="29"/>
      <c r="B515" s="29"/>
      <c r="C515" s="29"/>
      <c r="D515" s="29"/>
      <c r="E515" s="29"/>
      <c r="F515" s="29"/>
      <c r="G515" s="29"/>
      <c r="H515" s="29"/>
      <c r="I515" s="29"/>
      <c r="J515" s="29"/>
      <c r="K515" s="29"/>
      <c r="L515" s="29"/>
      <c r="M515" s="29"/>
      <c r="N515" s="29"/>
      <c r="O515" s="29"/>
      <c r="P515" s="29"/>
      <c r="Q515" s="29"/>
      <c r="R515" s="29"/>
      <c r="S515" s="29"/>
    </row>
    <row r="516" spans="1:19" customFormat="1" ht="12.75" customHeight="1" x14ac:dyDescent="0.2">
      <c r="A516" s="29"/>
      <c r="B516" s="29"/>
      <c r="C516" s="29"/>
      <c r="D516" s="29"/>
      <c r="E516" s="29"/>
      <c r="F516" s="29"/>
      <c r="G516" s="29"/>
      <c r="H516" s="29"/>
      <c r="I516" s="29"/>
      <c r="J516" s="29"/>
      <c r="K516" s="29"/>
      <c r="L516" s="29"/>
      <c r="M516" s="29"/>
      <c r="N516" s="29"/>
      <c r="O516" s="29"/>
      <c r="P516" s="29"/>
      <c r="Q516" s="29"/>
      <c r="R516" s="29"/>
      <c r="S516" s="29"/>
    </row>
    <row r="517" spans="1:19" customFormat="1" ht="12.75" customHeight="1" x14ac:dyDescent="0.2">
      <c r="A517" s="29"/>
      <c r="B517" s="29"/>
      <c r="C517" s="29"/>
      <c r="D517" s="29"/>
      <c r="E517" s="29"/>
      <c r="F517" s="29"/>
      <c r="G517" s="29"/>
      <c r="H517" s="29"/>
      <c r="I517" s="29"/>
      <c r="J517" s="29"/>
      <c r="K517" s="29"/>
      <c r="L517" s="29"/>
      <c r="M517" s="29"/>
      <c r="N517" s="29"/>
      <c r="O517" s="29"/>
      <c r="P517" s="29"/>
      <c r="Q517" s="29"/>
      <c r="R517" s="29"/>
      <c r="S517" s="29"/>
    </row>
    <row r="518" spans="1:19" customFormat="1" ht="12.75" customHeight="1" x14ac:dyDescent="0.2">
      <c r="A518" s="29"/>
      <c r="B518" s="29"/>
      <c r="C518" s="29"/>
      <c r="D518" s="29"/>
      <c r="E518" s="29"/>
      <c r="F518" s="29"/>
      <c r="G518" s="29"/>
      <c r="H518" s="29"/>
      <c r="I518" s="29"/>
      <c r="J518" s="29"/>
      <c r="K518" s="29"/>
      <c r="L518" s="29"/>
      <c r="M518" s="29"/>
      <c r="N518" s="29"/>
      <c r="O518" s="29"/>
      <c r="P518" s="29"/>
      <c r="Q518" s="29"/>
      <c r="R518" s="29"/>
      <c r="S518" s="29"/>
    </row>
    <row r="519" spans="1:19" customFormat="1" ht="12.75" customHeight="1" x14ac:dyDescent="0.2">
      <c r="A519" s="29"/>
      <c r="B519" s="29"/>
      <c r="C519" s="29"/>
      <c r="D519" s="29"/>
      <c r="E519" s="29"/>
      <c r="F519" s="29"/>
      <c r="G519" s="29"/>
      <c r="H519" s="29"/>
      <c r="I519" s="29"/>
      <c r="J519" s="29"/>
      <c r="K519" s="29"/>
      <c r="L519" s="29"/>
      <c r="M519" s="29"/>
      <c r="N519" s="29"/>
      <c r="O519" s="29"/>
      <c r="P519" s="29"/>
      <c r="Q519" s="29"/>
      <c r="R519" s="29"/>
      <c r="S519" s="29"/>
    </row>
    <row r="520" spans="1:19" customFormat="1" ht="12.75" customHeight="1" x14ac:dyDescent="0.2">
      <c r="A520" s="29"/>
      <c r="B520" s="29"/>
      <c r="C520" s="29"/>
      <c r="D520" s="29"/>
      <c r="E520" s="29"/>
      <c r="F520" s="29"/>
      <c r="G520" s="29"/>
      <c r="H520" s="29"/>
      <c r="I520" s="29"/>
      <c r="J520" s="29"/>
      <c r="K520" s="29"/>
      <c r="L520" s="29"/>
      <c r="M520" s="29"/>
      <c r="N520" s="29"/>
      <c r="O520" s="29"/>
      <c r="P520" s="29"/>
      <c r="Q520" s="29"/>
      <c r="R520" s="29"/>
      <c r="S520" s="29"/>
    </row>
    <row r="521" spans="1:19" customFormat="1" ht="12.75" customHeight="1" x14ac:dyDescent="0.2">
      <c r="A521" s="29"/>
      <c r="B521" s="29"/>
      <c r="C521" s="29"/>
      <c r="D521" s="29"/>
      <c r="E521" s="29"/>
      <c r="F521" s="29"/>
      <c r="G521" s="29"/>
      <c r="H521" s="29"/>
      <c r="I521" s="29"/>
      <c r="J521" s="29"/>
      <c r="K521" s="29"/>
      <c r="L521" s="29"/>
      <c r="M521" s="29"/>
      <c r="N521" s="29"/>
      <c r="O521" s="29"/>
      <c r="P521" s="29"/>
      <c r="Q521" s="29"/>
      <c r="R521" s="29"/>
      <c r="S521" s="29"/>
    </row>
    <row r="522" spans="1:19" customFormat="1" ht="12.75" customHeight="1" x14ac:dyDescent="0.2">
      <c r="A522" s="29"/>
      <c r="B522" s="29"/>
      <c r="C522" s="29"/>
      <c r="D522" s="29"/>
      <c r="E522" s="29"/>
      <c r="F522" s="29"/>
      <c r="G522" s="29"/>
      <c r="H522" s="29"/>
      <c r="I522" s="29"/>
      <c r="J522" s="29"/>
      <c r="K522" s="29"/>
      <c r="L522" s="29"/>
      <c r="M522" s="29"/>
      <c r="N522" s="29"/>
      <c r="O522" s="29"/>
      <c r="P522" s="29"/>
      <c r="Q522" s="29"/>
      <c r="R522" s="29"/>
      <c r="S522" s="29"/>
    </row>
    <row r="523" spans="1:19" customFormat="1" ht="12.75" customHeight="1" x14ac:dyDescent="0.2">
      <c r="A523" s="29"/>
      <c r="B523" s="29"/>
      <c r="C523" s="29"/>
      <c r="D523" s="29"/>
      <c r="E523" s="29"/>
      <c r="F523" s="29"/>
      <c r="G523" s="29"/>
      <c r="H523" s="29"/>
      <c r="I523" s="29"/>
      <c r="J523" s="29"/>
      <c r="K523" s="29"/>
      <c r="L523" s="29"/>
      <c r="M523" s="29"/>
      <c r="N523" s="29"/>
      <c r="O523" s="29"/>
      <c r="P523" s="29"/>
      <c r="Q523" s="29"/>
      <c r="R523" s="29"/>
      <c r="S523" s="29"/>
    </row>
    <row r="524" spans="1:19" customFormat="1" ht="12.75" customHeight="1" x14ac:dyDescent="0.2">
      <c r="A524" s="29"/>
      <c r="B524" s="29"/>
      <c r="C524" s="29"/>
      <c r="D524" s="29"/>
      <c r="E524" s="29"/>
      <c r="F524" s="29"/>
      <c r="G524" s="29"/>
      <c r="H524" s="29"/>
      <c r="I524" s="29"/>
      <c r="J524" s="29"/>
      <c r="K524" s="29"/>
      <c r="L524" s="29"/>
      <c r="M524" s="29"/>
      <c r="N524" s="29"/>
      <c r="O524" s="29"/>
      <c r="P524" s="29"/>
      <c r="Q524" s="29"/>
      <c r="R524" s="29"/>
      <c r="S524" s="29"/>
    </row>
    <row r="525" spans="1:19" customFormat="1" ht="12.75" customHeight="1" x14ac:dyDescent="0.2">
      <c r="A525" s="29"/>
      <c r="B525" s="29"/>
      <c r="C525" s="29"/>
      <c r="D525" s="29"/>
      <c r="E525" s="29"/>
      <c r="F525" s="29"/>
      <c r="G525" s="29"/>
      <c r="H525" s="29"/>
      <c r="I525" s="29"/>
      <c r="J525" s="29"/>
      <c r="K525" s="29"/>
      <c r="L525" s="29"/>
      <c r="M525" s="29"/>
      <c r="N525" s="29"/>
      <c r="O525" s="29"/>
      <c r="P525" s="29"/>
      <c r="Q525" s="29"/>
      <c r="R525" s="29"/>
      <c r="S525" s="29"/>
    </row>
    <row r="526" spans="1:19" customFormat="1" ht="12.75" customHeight="1" x14ac:dyDescent="0.2">
      <c r="A526" s="29"/>
      <c r="B526" s="29"/>
      <c r="C526" s="29"/>
      <c r="D526" s="29"/>
      <c r="E526" s="29"/>
      <c r="F526" s="29"/>
      <c r="G526" s="29"/>
      <c r="H526" s="29"/>
      <c r="I526" s="29"/>
      <c r="J526" s="29"/>
      <c r="K526" s="29"/>
      <c r="L526" s="29"/>
      <c r="M526" s="29"/>
      <c r="N526" s="29"/>
      <c r="O526" s="29"/>
      <c r="P526" s="29"/>
      <c r="Q526" s="29"/>
      <c r="R526" s="29"/>
      <c r="S526" s="29"/>
    </row>
    <row r="527" spans="1:19" customFormat="1" ht="12.75" customHeight="1" x14ac:dyDescent="0.2">
      <c r="A527" s="29"/>
      <c r="B527" s="29"/>
      <c r="C527" s="29"/>
      <c r="D527" s="29"/>
      <c r="E527" s="29"/>
      <c r="F527" s="29"/>
      <c r="G527" s="29"/>
      <c r="H527" s="29"/>
      <c r="I527" s="29"/>
      <c r="J527" s="29"/>
      <c r="K527" s="29"/>
      <c r="L527" s="29"/>
      <c r="M527" s="29"/>
      <c r="N527" s="29"/>
      <c r="O527" s="29"/>
      <c r="P527" s="29"/>
      <c r="Q527" s="29"/>
      <c r="R527" s="29"/>
      <c r="S527" s="29"/>
    </row>
    <row r="528" spans="1:19" customFormat="1" ht="12.75" customHeight="1" x14ac:dyDescent="0.2">
      <c r="A528" s="29"/>
      <c r="B528" s="29"/>
      <c r="C528" s="29"/>
      <c r="D528" s="29"/>
      <c r="E528" s="29"/>
      <c r="F528" s="29"/>
      <c r="G528" s="29"/>
      <c r="H528" s="29"/>
      <c r="I528" s="29"/>
      <c r="J528" s="29"/>
      <c r="K528" s="29"/>
      <c r="L528" s="29"/>
      <c r="M528" s="29"/>
      <c r="N528" s="29"/>
      <c r="O528" s="29"/>
      <c r="P528" s="29"/>
      <c r="Q528" s="29"/>
      <c r="R528" s="29"/>
      <c r="S528" s="29"/>
    </row>
    <row r="529" spans="1:19" customFormat="1" ht="12.75" customHeight="1" x14ac:dyDescent="0.2">
      <c r="A529" s="29"/>
      <c r="B529" s="29"/>
      <c r="C529" s="29"/>
      <c r="D529" s="29"/>
      <c r="E529" s="29"/>
      <c r="F529" s="29"/>
      <c r="G529" s="29"/>
      <c r="H529" s="29"/>
      <c r="I529" s="29"/>
      <c r="J529" s="29"/>
      <c r="K529" s="29"/>
      <c r="L529" s="29"/>
      <c r="M529" s="29"/>
      <c r="N529" s="29"/>
      <c r="O529" s="29"/>
      <c r="P529" s="29"/>
      <c r="Q529" s="29"/>
      <c r="R529" s="29"/>
      <c r="S529" s="29"/>
    </row>
    <row r="530" spans="1:19" customFormat="1" ht="12.75" customHeight="1" x14ac:dyDescent="0.2">
      <c r="A530" s="29"/>
      <c r="B530" s="29"/>
      <c r="C530" s="29"/>
      <c r="D530" s="29"/>
      <c r="E530" s="29"/>
      <c r="F530" s="29"/>
      <c r="G530" s="29"/>
      <c r="H530" s="29"/>
      <c r="I530" s="29"/>
      <c r="J530" s="29"/>
      <c r="K530" s="29"/>
      <c r="L530" s="29"/>
      <c r="M530" s="29"/>
      <c r="N530" s="29"/>
      <c r="O530" s="29"/>
      <c r="P530" s="29"/>
      <c r="Q530" s="29"/>
      <c r="R530" s="29"/>
      <c r="S530" s="29"/>
    </row>
    <row r="531" spans="1:19" customFormat="1" ht="12.75" customHeight="1" x14ac:dyDescent="0.2">
      <c r="A531" s="29"/>
      <c r="B531" s="29"/>
      <c r="C531" s="29"/>
      <c r="D531" s="29"/>
      <c r="E531" s="29"/>
      <c r="F531" s="29"/>
      <c r="G531" s="29"/>
      <c r="H531" s="29"/>
      <c r="I531" s="29"/>
      <c r="J531" s="29"/>
      <c r="K531" s="29"/>
      <c r="L531" s="29"/>
      <c r="M531" s="29"/>
      <c r="N531" s="29"/>
      <c r="O531" s="29"/>
      <c r="P531" s="29"/>
      <c r="Q531" s="29"/>
      <c r="R531" s="29"/>
      <c r="S531" s="29"/>
    </row>
    <row r="532" spans="1:19" customFormat="1" ht="12.75" customHeight="1" x14ac:dyDescent="0.2">
      <c r="A532" s="29"/>
      <c r="B532" s="29"/>
      <c r="C532" s="29"/>
      <c r="D532" s="29"/>
      <c r="E532" s="29"/>
      <c r="F532" s="29"/>
      <c r="G532" s="29"/>
      <c r="H532" s="29"/>
      <c r="I532" s="29"/>
      <c r="J532" s="29"/>
      <c r="K532" s="29"/>
      <c r="L532" s="29"/>
      <c r="M532" s="29"/>
      <c r="N532" s="29"/>
      <c r="O532" s="29"/>
      <c r="P532" s="29"/>
      <c r="Q532" s="29"/>
      <c r="R532" s="29"/>
      <c r="S532" s="29"/>
    </row>
    <row r="533" spans="1:19" customFormat="1" ht="12.75" customHeight="1" x14ac:dyDescent="0.2">
      <c r="A533" s="29"/>
      <c r="B533" s="29"/>
      <c r="C533" s="29"/>
      <c r="D533" s="29"/>
      <c r="E533" s="29"/>
      <c r="F533" s="29"/>
      <c r="G533" s="29"/>
      <c r="H533" s="29"/>
      <c r="I533" s="29"/>
      <c r="J533" s="29"/>
      <c r="K533" s="29"/>
      <c r="L533" s="29"/>
      <c r="M533" s="29"/>
      <c r="N533" s="29"/>
      <c r="O533" s="29"/>
      <c r="P533" s="29"/>
      <c r="Q533" s="29"/>
      <c r="R533" s="29"/>
      <c r="S533" s="29"/>
    </row>
    <row r="534" spans="1:19" customFormat="1" ht="12.75" customHeight="1" x14ac:dyDescent="0.2">
      <c r="A534" s="29"/>
      <c r="B534" s="29"/>
      <c r="C534" s="29"/>
      <c r="D534" s="29"/>
      <c r="E534" s="29"/>
      <c r="F534" s="29"/>
      <c r="G534" s="29"/>
      <c r="H534" s="29"/>
      <c r="I534" s="29"/>
      <c r="J534" s="29"/>
      <c r="K534" s="29"/>
      <c r="L534" s="29"/>
      <c r="M534" s="29"/>
      <c r="N534" s="29"/>
      <c r="O534" s="29"/>
      <c r="P534" s="29"/>
      <c r="Q534" s="29"/>
      <c r="R534" s="29"/>
      <c r="S534" s="29"/>
    </row>
    <row r="535" spans="1:19" customFormat="1" ht="12.75" customHeight="1" x14ac:dyDescent="0.2">
      <c r="A535" s="29"/>
      <c r="B535" s="29"/>
      <c r="C535" s="29"/>
      <c r="D535" s="29"/>
      <c r="E535" s="29"/>
      <c r="F535" s="29"/>
      <c r="G535" s="29"/>
      <c r="H535" s="29"/>
      <c r="I535" s="29"/>
      <c r="J535" s="29"/>
      <c r="K535" s="29"/>
      <c r="L535" s="29"/>
      <c r="M535" s="29"/>
      <c r="N535" s="29"/>
      <c r="O535" s="29"/>
      <c r="P535" s="29"/>
      <c r="Q535" s="29"/>
      <c r="R535" s="29"/>
      <c r="S535" s="29"/>
    </row>
    <row r="536" spans="1:19" customFormat="1" ht="12.75" customHeight="1" x14ac:dyDescent="0.2">
      <c r="A536" s="29"/>
      <c r="B536" s="29"/>
      <c r="C536" s="29"/>
      <c r="D536" s="29"/>
      <c r="E536" s="29"/>
      <c r="F536" s="29"/>
      <c r="G536" s="29"/>
      <c r="H536" s="29"/>
      <c r="I536" s="29"/>
      <c r="J536" s="29"/>
      <c r="K536" s="29"/>
      <c r="L536" s="29"/>
      <c r="M536" s="29"/>
      <c r="N536" s="29"/>
      <c r="O536" s="29"/>
      <c r="P536" s="29"/>
      <c r="Q536" s="29"/>
      <c r="R536" s="29"/>
      <c r="S536" s="29"/>
    </row>
    <row r="537" spans="1:19" customFormat="1" ht="12.75" customHeight="1" x14ac:dyDescent="0.2">
      <c r="A537" s="29"/>
      <c r="B537" s="29"/>
      <c r="C537" s="29"/>
      <c r="D537" s="29"/>
      <c r="E537" s="29"/>
      <c r="F537" s="29"/>
      <c r="G537" s="29"/>
      <c r="H537" s="29"/>
      <c r="I537" s="29"/>
      <c r="J537" s="29"/>
      <c r="K537" s="29"/>
      <c r="L537" s="29"/>
      <c r="M537" s="29"/>
      <c r="N537" s="29"/>
      <c r="O537" s="29"/>
      <c r="P537" s="29"/>
      <c r="Q537" s="29"/>
      <c r="R537" s="29"/>
      <c r="S537" s="29"/>
    </row>
    <row r="538" spans="1:19" customFormat="1" ht="12.75" customHeight="1" x14ac:dyDescent="0.2">
      <c r="A538" s="29"/>
      <c r="B538" s="29"/>
      <c r="C538" s="29"/>
      <c r="D538" s="29"/>
      <c r="E538" s="29"/>
      <c r="F538" s="29"/>
      <c r="G538" s="29"/>
      <c r="H538" s="29"/>
      <c r="I538" s="29"/>
      <c r="J538" s="29"/>
      <c r="K538" s="29"/>
      <c r="L538" s="29"/>
      <c r="M538" s="29"/>
      <c r="N538" s="29"/>
      <c r="O538" s="29"/>
      <c r="P538" s="29"/>
      <c r="Q538" s="29"/>
      <c r="R538" s="29"/>
      <c r="S538" s="29"/>
    </row>
    <row r="539" spans="1:19" customFormat="1" ht="12.75" customHeight="1" x14ac:dyDescent="0.2">
      <c r="A539" s="29"/>
      <c r="B539" s="29"/>
      <c r="C539" s="29"/>
      <c r="D539" s="29"/>
      <c r="E539" s="29"/>
      <c r="F539" s="29"/>
      <c r="G539" s="29"/>
      <c r="H539" s="29"/>
      <c r="I539" s="29"/>
      <c r="J539" s="29"/>
      <c r="K539" s="29"/>
      <c r="L539" s="29"/>
      <c r="M539" s="29"/>
      <c r="N539" s="29"/>
      <c r="O539" s="29"/>
      <c r="P539" s="29"/>
      <c r="Q539" s="29"/>
      <c r="R539" s="29"/>
      <c r="S539" s="29"/>
    </row>
    <row r="540" spans="1:19" customFormat="1" ht="12.75" customHeight="1" x14ac:dyDescent="0.2">
      <c r="A540" s="29"/>
      <c r="B540" s="29"/>
      <c r="C540" s="29"/>
      <c r="D540" s="29"/>
      <c r="E540" s="29"/>
      <c r="F540" s="29"/>
      <c r="G540" s="29"/>
      <c r="H540" s="29"/>
      <c r="I540" s="29"/>
      <c r="J540" s="29"/>
      <c r="K540" s="29"/>
      <c r="L540" s="29"/>
      <c r="M540" s="29"/>
      <c r="N540" s="29"/>
      <c r="O540" s="29"/>
      <c r="P540" s="29"/>
      <c r="Q540" s="29"/>
      <c r="R540" s="29"/>
      <c r="S540" s="29"/>
    </row>
    <row r="541" spans="1:19" customFormat="1" ht="12.75" customHeight="1" x14ac:dyDescent="0.2">
      <c r="A541" s="29"/>
      <c r="B541" s="29"/>
      <c r="C541" s="29"/>
      <c r="D541" s="29"/>
      <c r="E541" s="29"/>
      <c r="F541" s="29"/>
      <c r="G541" s="29"/>
      <c r="H541" s="29"/>
      <c r="I541" s="29"/>
      <c r="J541" s="29"/>
      <c r="K541" s="29"/>
      <c r="L541" s="29"/>
      <c r="M541" s="29"/>
      <c r="N541" s="29"/>
      <c r="O541" s="29"/>
      <c r="P541" s="29"/>
      <c r="Q541" s="29"/>
      <c r="R541" s="29"/>
      <c r="S541" s="29"/>
    </row>
    <row r="542" spans="1:19" customFormat="1" ht="12.75" customHeight="1" x14ac:dyDescent="0.2">
      <c r="A542" s="29"/>
      <c r="B542" s="29"/>
      <c r="C542" s="29"/>
      <c r="D542" s="29"/>
      <c r="E542" s="29"/>
      <c r="F542" s="29"/>
      <c r="G542" s="29"/>
      <c r="H542" s="29"/>
      <c r="I542" s="29"/>
      <c r="J542" s="29"/>
      <c r="K542" s="29"/>
      <c r="L542" s="29"/>
      <c r="M542" s="29"/>
      <c r="N542" s="29"/>
      <c r="O542" s="29"/>
      <c r="P542" s="29"/>
      <c r="Q542" s="29"/>
      <c r="R542" s="29"/>
      <c r="S542" s="29"/>
    </row>
    <row r="543" spans="1:19" customFormat="1" ht="12.75" customHeight="1" x14ac:dyDescent="0.2">
      <c r="A543" s="29"/>
      <c r="B543" s="29"/>
      <c r="C543" s="29"/>
      <c r="D543" s="29"/>
      <c r="E543" s="29"/>
      <c r="F543" s="29"/>
      <c r="G543" s="29"/>
      <c r="H543" s="29"/>
      <c r="I543" s="29"/>
      <c r="J543" s="29"/>
      <c r="K543" s="29"/>
      <c r="L543" s="29"/>
      <c r="M543" s="29"/>
      <c r="N543" s="29"/>
      <c r="O543" s="29"/>
      <c r="P543" s="29"/>
      <c r="Q543" s="29"/>
      <c r="R543" s="29"/>
      <c r="S543" s="29"/>
    </row>
    <row r="544" spans="1:19" customFormat="1" ht="12.75" customHeight="1" x14ac:dyDescent="0.2">
      <c r="A544" s="29"/>
      <c r="B544" s="29"/>
      <c r="C544" s="29"/>
      <c r="D544" s="29"/>
      <c r="E544" s="29"/>
      <c r="F544" s="29"/>
      <c r="G544" s="29"/>
      <c r="H544" s="29"/>
      <c r="I544" s="29"/>
      <c r="J544" s="29"/>
      <c r="K544" s="29"/>
      <c r="L544" s="29"/>
      <c r="M544" s="29"/>
      <c r="N544" s="29"/>
      <c r="O544" s="29"/>
      <c r="P544" s="29"/>
      <c r="Q544" s="29"/>
      <c r="R544" s="29"/>
      <c r="S544" s="29"/>
    </row>
    <row r="545" spans="1:19" customFormat="1" ht="12.75" customHeight="1" x14ac:dyDescent="0.2">
      <c r="A545" s="29"/>
      <c r="B545" s="29"/>
      <c r="C545" s="29"/>
      <c r="D545" s="29"/>
      <c r="E545" s="29"/>
      <c r="F545" s="29"/>
      <c r="G545" s="29"/>
      <c r="H545" s="29"/>
      <c r="I545" s="29"/>
      <c r="J545" s="29"/>
      <c r="K545" s="29"/>
      <c r="L545" s="29"/>
      <c r="M545" s="29"/>
      <c r="N545" s="29"/>
      <c r="O545" s="29"/>
      <c r="P545" s="29"/>
      <c r="Q545" s="29"/>
      <c r="R545" s="29"/>
      <c r="S545" s="29"/>
    </row>
    <row r="546" spans="1:19" customFormat="1" ht="12.75" customHeight="1" x14ac:dyDescent="0.2">
      <c r="A546" s="29"/>
      <c r="B546" s="29"/>
      <c r="C546" s="29"/>
      <c r="D546" s="29"/>
      <c r="E546" s="29"/>
      <c r="F546" s="29"/>
      <c r="G546" s="29"/>
      <c r="H546" s="29"/>
      <c r="I546" s="29"/>
      <c r="J546" s="29"/>
      <c r="K546" s="29"/>
      <c r="L546" s="29"/>
      <c r="M546" s="29"/>
      <c r="N546" s="29"/>
      <c r="O546" s="29"/>
      <c r="P546" s="29"/>
      <c r="Q546" s="29"/>
      <c r="R546" s="29"/>
      <c r="S546" s="29"/>
    </row>
    <row r="547" spans="1:19" customFormat="1" ht="12.75" customHeight="1" x14ac:dyDescent="0.2">
      <c r="A547" s="29"/>
      <c r="B547" s="29"/>
      <c r="C547" s="29"/>
      <c r="D547" s="29"/>
      <c r="E547" s="29"/>
      <c r="F547" s="29"/>
      <c r="G547" s="29"/>
      <c r="H547" s="29"/>
      <c r="I547" s="29"/>
      <c r="J547" s="29"/>
      <c r="K547" s="29"/>
      <c r="L547" s="29"/>
      <c r="M547" s="29"/>
      <c r="N547" s="29"/>
      <c r="O547" s="29"/>
      <c r="P547" s="29"/>
      <c r="Q547" s="29"/>
      <c r="R547" s="29"/>
      <c r="S547" s="29"/>
    </row>
    <row r="548" spans="1:19" customFormat="1" ht="12.75" customHeight="1" x14ac:dyDescent="0.2">
      <c r="A548" s="29"/>
      <c r="B548" s="29"/>
      <c r="C548" s="29"/>
      <c r="D548" s="29"/>
      <c r="E548" s="29"/>
      <c r="F548" s="29"/>
      <c r="G548" s="29"/>
      <c r="H548" s="29"/>
      <c r="I548" s="29"/>
      <c r="J548" s="29"/>
      <c r="K548" s="29"/>
      <c r="L548" s="29"/>
      <c r="M548" s="29"/>
      <c r="N548" s="29"/>
      <c r="O548" s="29"/>
      <c r="P548" s="29"/>
      <c r="Q548" s="29"/>
      <c r="R548" s="29"/>
      <c r="S548" s="29"/>
    </row>
    <row r="549" spans="1:19" customFormat="1" ht="12.75" customHeight="1" x14ac:dyDescent="0.2">
      <c r="A549" s="29"/>
      <c r="B549" s="29"/>
      <c r="C549" s="29"/>
      <c r="D549" s="29"/>
      <c r="E549" s="29"/>
      <c r="F549" s="29"/>
      <c r="G549" s="29"/>
      <c r="H549" s="29"/>
      <c r="I549" s="29"/>
      <c r="J549" s="29"/>
      <c r="K549" s="29"/>
      <c r="L549" s="29"/>
      <c r="M549" s="29"/>
      <c r="N549" s="29"/>
      <c r="O549" s="29"/>
      <c r="P549" s="29"/>
      <c r="Q549" s="29"/>
      <c r="R549" s="29"/>
      <c r="S549" s="29"/>
    </row>
    <row r="550" spans="1:19" customFormat="1" ht="12.75" customHeight="1" x14ac:dyDescent="0.2">
      <c r="A550" s="29"/>
      <c r="B550" s="29"/>
      <c r="C550" s="29"/>
      <c r="D550" s="29"/>
      <c r="E550" s="29"/>
      <c r="F550" s="29"/>
      <c r="G550" s="29"/>
      <c r="H550" s="29"/>
      <c r="I550" s="29"/>
      <c r="J550" s="29"/>
      <c r="K550" s="29"/>
      <c r="L550" s="29"/>
      <c r="M550" s="29"/>
      <c r="N550" s="29"/>
      <c r="O550" s="29"/>
      <c r="P550" s="29"/>
      <c r="Q550" s="29"/>
      <c r="R550" s="29"/>
      <c r="S550" s="29"/>
    </row>
    <row r="551" spans="1:19" customFormat="1" ht="12.75" customHeight="1" x14ac:dyDescent="0.2">
      <c r="A551" s="29"/>
      <c r="B551" s="29"/>
      <c r="C551" s="29"/>
      <c r="D551" s="29"/>
      <c r="E551" s="29"/>
      <c r="F551" s="29"/>
      <c r="G551" s="29"/>
      <c r="H551" s="29"/>
      <c r="I551" s="29"/>
      <c r="J551" s="29"/>
      <c r="K551" s="29"/>
      <c r="L551" s="29"/>
      <c r="M551" s="29"/>
      <c r="N551" s="29"/>
      <c r="O551" s="29"/>
      <c r="P551" s="29"/>
      <c r="Q551" s="29"/>
      <c r="R551" s="29"/>
      <c r="S551" s="29"/>
    </row>
    <row r="552" spans="1:19" customFormat="1" ht="12.75" customHeight="1" x14ac:dyDescent="0.2">
      <c r="A552" s="29"/>
      <c r="B552" s="29"/>
      <c r="C552" s="29"/>
      <c r="D552" s="29"/>
      <c r="E552" s="29"/>
      <c r="F552" s="29"/>
      <c r="G552" s="29"/>
      <c r="H552" s="29"/>
      <c r="I552" s="29"/>
      <c r="J552" s="29"/>
      <c r="K552" s="29"/>
      <c r="L552" s="29"/>
      <c r="M552" s="29"/>
      <c r="N552" s="29"/>
      <c r="O552" s="29"/>
      <c r="P552" s="29"/>
      <c r="Q552" s="29"/>
      <c r="R552" s="29"/>
      <c r="S552" s="29"/>
    </row>
    <row r="553" spans="1:19" customFormat="1" ht="12.75" customHeight="1" x14ac:dyDescent="0.2">
      <c r="A553" s="29"/>
      <c r="B553" s="29"/>
      <c r="C553" s="29"/>
      <c r="D553" s="29"/>
      <c r="E553" s="29"/>
      <c r="F553" s="29"/>
      <c r="G553" s="29"/>
      <c r="H553" s="29"/>
      <c r="I553" s="29"/>
      <c r="J553" s="29"/>
      <c r="K553" s="29"/>
      <c r="L553" s="29"/>
      <c r="M553" s="29"/>
      <c r="N553" s="29"/>
      <c r="O553" s="29"/>
      <c r="P553" s="29"/>
      <c r="Q553" s="29"/>
      <c r="R553" s="29"/>
      <c r="S553" s="29"/>
    </row>
    <row r="554" spans="1:19" customFormat="1" ht="12.75" customHeight="1" x14ac:dyDescent="0.2">
      <c r="A554" s="29"/>
      <c r="B554" s="29"/>
      <c r="C554" s="29"/>
      <c r="D554" s="29"/>
      <c r="E554" s="29"/>
      <c r="F554" s="29"/>
      <c r="G554" s="29"/>
      <c r="H554" s="29"/>
      <c r="I554" s="29"/>
      <c r="J554" s="29"/>
      <c r="K554" s="29"/>
      <c r="L554" s="29"/>
      <c r="M554" s="29"/>
      <c r="N554" s="29"/>
      <c r="O554" s="29"/>
      <c r="P554" s="29"/>
      <c r="Q554" s="29"/>
      <c r="R554" s="29"/>
      <c r="S554" s="29"/>
    </row>
    <row r="555" spans="1:19" customFormat="1" ht="12.75" customHeight="1" x14ac:dyDescent="0.2">
      <c r="A555" s="29"/>
      <c r="B555" s="29"/>
      <c r="C555" s="29"/>
      <c r="D555" s="29"/>
      <c r="E555" s="29"/>
      <c r="F555" s="29"/>
      <c r="G555" s="29"/>
      <c r="H555" s="29"/>
      <c r="I555" s="29"/>
      <c r="J555" s="29"/>
      <c r="K555" s="29"/>
      <c r="L555" s="29"/>
      <c r="M555" s="29"/>
      <c r="N555" s="29"/>
      <c r="O555" s="29"/>
      <c r="P555" s="29"/>
      <c r="Q555" s="29"/>
      <c r="R555" s="29"/>
      <c r="S555" s="29"/>
    </row>
    <row r="556" spans="1:19" customFormat="1" ht="12.75" customHeight="1" x14ac:dyDescent="0.2">
      <c r="A556" s="29"/>
      <c r="B556" s="29"/>
      <c r="C556" s="29"/>
      <c r="D556" s="29"/>
      <c r="E556" s="29"/>
      <c r="F556" s="29"/>
      <c r="G556" s="29"/>
      <c r="H556" s="29"/>
      <c r="I556" s="29"/>
      <c r="J556" s="29"/>
      <c r="K556" s="29"/>
      <c r="L556" s="29"/>
      <c r="M556" s="29"/>
      <c r="N556" s="29"/>
      <c r="O556" s="29"/>
      <c r="P556" s="29"/>
      <c r="Q556" s="29"/>
      <c r="R556" s="29"/>
      <c r="S556" s="29"/>
    </row>
    <row r="557" spans="1:19" customFormat="1" ht="12.75" customHeight="1" x14ac:dyDescent="0.2">
      <c r="A557" s="29"/>
      <c r="B557" s="29"/>
      <c r="C557" s="29"/>
      <c r="D557" s="29"/>
      <c r="E557" s="29"/>
      <c r="F557" s="29"/>
      <c r="G557" s="29"/>
      <c r="H557" s="29"/>
      <c r="I557" s="29"/>
      <c r="J557" s="29"/>
      <c r="K557" s="29"/>
      <c r="L557" s="29"/>
      <c r="M557" s="29"/>
      <c r="N557" s="29"/>
      <c r="O557" s="29"/>
      <c r="P557" s="29"/>
      <c r="Q557" s="29"/>
      <c r="R557" s="29"/>
      <c r="S557" s="29"/>
    </row>
    <row r="558" spans="1:19" customFormat="1" ht="12.75" customHeight="1" x14ac:dyDescent="0.2">
      <c r="A558" s="29"/>
      <c r="B558" s="29"/>
      <c r="C558" s="29"/>
      <c r="D558" s="29"/>
      <c r="E558" s="29"/>
      <c r="F558" s="29"/>
      <c r="G558" s="29"/>
      <c r="H558" s="29"/>
      <c r="I558" s="29"/>
      <c r="J558" s="29"/>
      <c r="K558" s="29"/>
      <c r="L558" s="29"/>
      <c r="M558" s="29"/>
      <c r="N558" s="29"/>
      <c r="O558" s="29"/>
      <c r="P558" s="29"/>
      <c r="Q558" s="29"/>
      <c r="R558" s="29"/>
      <c r="S558" s="29"/>
    </row>
    <row r="559" spans="1:19" customFormat="1" ht="12.75" customHeight="1" x14ac:dyDescent="0.2">
      <c r="A559" s="29"/>
      <c r="B559" s="29"/>
      <c r="C559" s="29"/>
      <c r="D559" s="29"/>
      <c r="E559" s="29"/>
      <c r="F559" s="29"/>
      <c r="G559" s="29"/>
      <c r="H559" s="29"/>
      <c r="I559" s="29"/>
      <c r="J559" s="29"/>
      <c r="K559" s="29"/>
      <c r="L559" s="29"/>
      <c r="M559" s="29"/>
      <c r="N559" s="29"/>
      <c r="O559" s="29"/>
      <c r="P559" s="29"/>
      <c r="Q559" s="29"/>
      <c r="R559" s="29"/>
      <c r="S559" s="29"/>
    </row>
    <row r="560" spans="1:19" customFormat="1" ht="12.75" customHeight="1" x14ac:dyDescent="0.2">
      <c r="A560" s="29"/>
      <c r="B560" s="29"/>
      <c r="C560" s="29"/>
      <c r="D560" s="29"/>
      <c r="E560" s="29"/>
      <c r="F560" s="29"/>
      <c r="G560" s="29"/>
      <c r="H560" s="29"/>
      <c r="I560" s="29"/>
      <c r="J560" s="29"/>
      <c r="K560" s="29"/>
      <c r="L560" s="29"/>
      <c r="M560" s="29"/>
      <c r="N560" s="29"/>
      <c r="O560" s="29"/>
      <c r="P560" s="29"/>
      <c r="Q560" s="29"/>
      <c r="R560" s="29"/>
      <c r="S560" s="29"/>
    </row>
    <row r="561" spans="1:19" customFormat="1" ht="12.75" customHeight="1" x14ac:dyDescent="0.2">
      <c r="A561" s="29"/>
      <c r="B561" s="29"/>
      <c r="C561" s="29"/>
      <c r="D561" s="29"/>
      <c r="E561" s="29"/>
      <c r="F561" s="29"/>
      <c r="G561" s="29"/>
      <c r="H561" s="29"/>
      <c r="I561" s="29"/>
      <c r="J561" s="29"/>
      <c r="K561" s="29"/>
      <c r="L561" s="29"/>
      <c r="M561" s="29"/>
      <c r="N561" s="29"/>
      <c r="O561" s="29"/>
      <c r="P561" s="29"/>
      <c r="Q561" s="29"/>
      <c r="R561" s="29"/>
      <c r="S561" s="29"/>
    </row>
    <row r="562" spans="1:19" customFormat="1" ht="12.75" customHeight="1" x14ac:dyDescent="0.2">
      <c r="A562" s="29"/>
      <c r="B562" s="29"/>
      <c r="C562" s="29"/>
      <c r="D562" s="29"/>
      <c r="E562" s="29"/>
      <c r="F562" s="29"/>
      <c r="G562" s="29"/>
      <c r="H562" s="29"/>
      <c r="I562" s="29"/>
      <c r="J562" s="29"/>
      <c r="K562" s="29"/>
      <c r="L562" s="29"/>
      <c r="M562" s="29"/>
      <c r="N562" s="29"/>
      <c r="O562" s="29"/>
      <c r="P562" s="29"/>
      <c r="Q562" s="29"/>
      <c r="R562" s="29"/>
      <c r="S562" s="29"/>
    </row>
    <row r="563" spans="1:19" customFormat="1" ht="12.75" customHeight="1" x14ac:dyDescent="0.2">
      <c r="A563" s="29"/>
      <c r="B563" s="29"/>
      <c r="C563" s="29"/>
      <c r="D563" s="29"/>
      <c r="E563" s="29"/>
      <c r="F563" s="29"/>
      <c r="G563" s="29"/>
      <c r="H563" s="29"/>
      <c r="I563" s="29"/>
      <c r="J563" s="29"/>
      <c r="K563" s="29"/>
      <c r="L563" s="29"/>
      <c r="M563" s="29"/>
      <c r="N563" s="29"/>
      <c r="O563" s="29"/>
      <c r="P563" s="29"/>
      <c r="Q563" s="29"/>
      <c r="R563" s="29"/>
      <c r="S563" s="29"/>
    </row>
    <row r="564" spans="1:19" customFormat="1" ht="12.75" customHeight="1" x14ac:dyDescent="0.2">
      <c r="A564" s="29"/>
      <c r="B564" s="29"/>
      <c r="C564" s="29"/>
      <c r="D564" s="29"/>
      <c r="E564" s="29"/>
      <c r="F564" s="29"/>
      <c r="G564" s="29"/>
      <c r="H564" s="29"/>
      <c r="I564" s="29"/>
      <c r="J564" s="29"/>
      <c r="K564" s="29"/>
      <c r="L564" s="29"/>
      <c r="M564" s="29"/>
      <c r="N564" s="29"/>
      <c r="O564" s="29"/>
      <c r="P564" s="29"/>
      <c r="Q564" s="29"/>
      <c r="R564" s="29"/>
      <c r="S564" s="29"/>
    </row>
    <row r="565" spans="1:19" customFormat="1" ht="12.75" customHeight="1" x14ac:dyDescent="0.2">
      <c r="A565" s="29"/>
      <c r="B565" s="29"/>
      <c r="C565" s="29"/>
      <c r="D565" s="29"/>
      <c r="E565" s="29"/>
      <c r="F565" s="29"/>
      <c r="G565" s="29"/>
      <c r="H565" s="29"/>
      <c r="I565" s="29"/>
      <c r="J565" s="29"/>
      <c r="K565" s="29"/>
      <c r="L565" s="29"/>
      <c r="M565" s="29"/>
      <c r="N565" s="29"/>
      <c r="O565" s="29"/>
      <c r="P565" s="29"/>
      <c r="Q565" s="29"/>
      <c r="R565" s="29"/>
      <c r="S565" s="29"/>
    </row>
    <row r="566" spans="1:19" customFormat="1" ht="12.75" customHeight="1" x14ac:dyDescent="0.2">
      <c r="A566" s="29"/>
      <c r="B566" s="29"/>
      <c r="C566" s="29"/>
      <c r="D566" s="29"/>
      <c r="E566" s="29"/>
      <c r="F566" s="29"/>
      <c r="G566" s="29"/>
      <c r="H566" s="29"/>
      <c r="I566" s="29"/>
      <c r="J566" s="29"/>
      <c r="K566" s="29"/>
      <c r="L566" s="29"/>
      <c r="M566" s="29"/>
      <c r="N566" s="29"/>
      <c r="O566" s="29"/>
      <c r="P566" s="29"/>
      <c r="Q566" s="29"/>
      <c r="R566" s="29"/>
      <c r="S566" s="29"/>
    </row>
    <row r="567" spans="1:19" customFormat="1" ht="12.75" customHeight="1" x14ac:dyDescent="0.2">
      <c r="A567" s="29"/>
      <c r="B567" s="29"/>
      <c r="C567" s="29"/>
      <c r="D567" s="29"/>
      <c r="E567" s="29"/>
      <c r="F567" s="29"/>
      <c r="G567" s="29"/>
      <c r="H567" s="29"/>
      <c r="I567" s="29"/>
      <c r="J567" s="29"/>
      <c r="K567" s="29"/>
      <c r="L567" s="29"/>
      <c r="M567" s="29"/>
      <c r="N567" s="29"/>
      <c r="O567" s="29"/>
      <c r="P567" s="29"/>
      <c r="Q567" s="29"/>
      <c r="R567" s="29"/>
      <c r="S567" s="29"/>
    </row>
    <row r="568" spans="1:19" customFormat="1" ht="12.75" customHeight="1" x14ac:dyDescent="0.2">
      <c r="A568" s="29"/>
      <c r="B568" s="29"/>
      <c r="C568" s="29"/>
      <c r="D568" s="29"/>
      <c r="E568" s="29"/>
      <c r="F568" s="29"/>
      <c r="G568" s="29"/>
      <c r="H568" s="29"/>
      <c r="I568" s="29"/>
      <c r="J568" s="29"/>
      <c r="K568" s="29"/>
      <c r="L568" s="29"/>
      <c r="M568" s="29"/>
      <c r="N568" s="29"/>
      <c r="O568" s="29"/>
      <c r="P568" s="29"/>
      <c r="Q568" s="29"/>
      <c r="R568" s="29"/>
      <c r="S568" s="29"/>
    </row>
    <row r="569" spans="1:19" customFormat="1" ht="12.75" customHeight="1" x14ac:dyDescent="0.2">
      <c r="A569" s="29"/>
      <c r="B569" s="29"/>
      <c r="C569" s="29"/>
      <c r="D569" s="29"/>
      <c r="E569" s="29"/>
      <c r="F569" s="29"/>
      <c r="G569" s="29"/>
      <c r="H569" s="29"/>
      <c r="I569" s="29"/>
      <c r="J569" s="29"/>
      <c r="K569" s="29"/>
      <c r="L569" s="29"/>
      <c r="M569" s="29"/>
      <c r="N569" s="29"/>
      <c r="O569" s="29"/>
      <c r="P569" s="29"/>
      <c r="Q569" s="29"/>
      <c r="R569" s="29"/>
      <c r="S569" s="29"/>
    </row>
    <row r="570" spans="1:19" customFormat="1" ht="12.75" customHeight="1" x14ac:dyDescent="0.2">
      <c r="A570" s="29"/>
      <c r="B570" s="29"/>
      <c r="C570" s="29"/>
      <c r="D570" s="29"/>
      <c r="E570" s="29"/>
      <c r="F570" s="29"/>
      <c r="G570" s="29"/>
      <c r="H570" s="29"/>
      <c r="I570" s="29"/>
      <c r="J570" s="29"/>
      <c r="K570" s="29"/>
      <c r="L570" s="29"/>
      <c r="M570" s="29"/>
      <c r="N570" s="29"/>
      <c r="O570" s="29"/>
      <c r="P570" s="29"/>
      <c r="Q570" s="29"/>
      <c r="R570" s="29"/>
      <c r="S570" s="29"/>
    </row>
    <row r="571" spans="1:19" customFormat="1" ht="12.75" customHeight="1" x14ac:dyDescent="0.2">
      <c r="A571" s="29"/>
      <c r="B571" s="29"/>
      <c r="C571" s="29"/>
      <c r="D571" s="29"/>
      <c r="E571" s="29"/>
      <c r="F571" s="29"/>
      <c r="G571" s="29"/>
      <c r="H571" s="29"/>
      <c r="I571" s="29"/>
      <c r="J571" s="29"/>
      <c r="K571" s="29"/>
      <c r="L571" s="29"/>
      <c r="M571" s="29"/>
      <c r="N571" s="29"/>
      <c r="O571" s="29"/>
      <c r="P571" s="29"/>
      <c r="Q571" s="29"/>
      <c r="R571" s="29"/>
      <c r="S571" s="29"/>
    </row>
    <row r="572" spans="1:19" customFormat="1" ht="12.75" customHeight="1" x14ac:dyDescent="0.2">
      <c r="A572" s="29"/>
      <c r="B572" s="29"/>
      <c r="C572" s="29"/>
      <c r="D572" s="29"/>
      <c r="E572" s="29"/>
      <c r="F572" s="29"/>
      <c r="G572" s="29"/>
      <c r="H572" s="29"/>
      <c r="I572" s="29"/>
      <c r="J572" s="29"/>
      <c r="K572" s="29"/>
      <c r="L572" s="29"/>
      <c r="M572" s="29"/>
      <c r="N572" s="29"/>
      <c r="O572" s="29"/>
      <c r="P572" s="29"/>
      <c r="Q572" s="29"/>
      <c r="R572" s="29"/>
      <c r="S572" s="29"/>
    </row>
    <row r="573" spans="1:19" customFormat="1" ht="12.75" customHeight="1" x14ac:dyDescent="0.2">
      <c r="A573" s="29"/>
      <c r="B573" s="29"/>
      <c r="C573" s="29"/>
      <c r="D573" s="29"/>
      <c r="E573" s="29"/>
      <c r="F573" s="29"/>
      <c r="G573" s="29"/>
      <c r="H573" s="29"/>
      <c r="I573" s="29"/>
      <c r="J573" s="29"/>
      <c r="K573" s="29"/>
      <c r="L573" s="29"/>
      <c r="M573" s="29"/>
      <c r="N573" s="29"/>
      <c r="O573" s="29"/>
      <c r="P573" s="29"/>
      <c r="Q573" s="29"/>
      <c r="R573" s="29"/>
      <c r="S573" s="29"/>
    </row>
    <row r="574" spans="1:19" customFormat="1" ht="12.75" customHeight="1" x14ac:dyDescent="0.2">
      <c r="A574" s="29"/>
      <c r="B574" s="29"/>
      <c r="C574" s="29"/>
      <c r="D574" s="29"/>
      <c r="E574" s="29"/>
      <c r="F574" s="29"/>
      <c r="G574" s="29"/>
      <c r="H574" s="29"/>
      <c r="I574" s="29"/>
      <c r="J574" s="29"/>
      <c r="K574" s="29"/>
      <c r="L574" s="29"/>
      <c r="M574" s="29"/>
      <c r="N574" s="29"/>
      <c r="O574" s="29"/>
      <c r="P574" s="29"/>
      <c r="Q574" s="29"/>
      <c r="R574" s="29"/>
      <c r="S574" s="29"/>
    </row>
    <row r="575" spans="1:19" customFormat="1" ht="12.75" customHeight="1" x14ac:dyDescent="0.2">
      <c r="A575" s="29"/>
      <c r="B575" s="29"/>
      <c r="C575" s="29"/>
      <c r="D575" s="29"/>
      <c r="E575" s="29"/>
      <c r="F575" s="29"/>
      <c r="G575" s="29"/>
      <c r="H575" s="29"/>
      <c r="I575" s="29"/>
      <c r="J575" s="29"/>
      <c r="K575" s="29"/>
      <c r="L575" s="29"/>
      <c r="M575" s="29"/>
      <c r="N575" s="29"/>
      <c r="O575" s="29"/>
      <c r="P575" s="29"/>
      <c r="Q575" s="29"/>
      <c r="R575" s="29"/>
      <c r="S575" s="29"/>
    </row>
    <row r="576" spans="1:19" customFormat="1" ht="12.75" customHeight="1" x14ac:dyDescent="0.2">
      <c r="A576" s="29"/>
      <c r="B576" s="29"/>
      <c r="C576" s="29"/>
      <c r="D576" s="29"/>
      <c r="E576" s="29"/>
      <c r="F576" s="29"/>
      <c r="G576" s="29"/>
      <c r="H576" s="29"/>
      <c r="I576" s="29"/>
      <c r="J576" s="29"/>
      <c r="K576" s="29"/>
      <c r="L576" s="29"/>
      <c r="M576" s="29"/>
      <c r="N576" s="29"/>
      <c r="O576" s="29"/>
      <c r="P576" s="29"/>
      <c r="Q576" s="29"/>
      <c r="R576" s="29"/>
      <c r="S576" s="29"/>
    </row>
    <row r="577" spans="1:19" customFormat="1" ht="12.75" customHeight="1" x14ac:dyDescent="0.2">
      <c r="A577" s="29"/>
      <c r="B577" s="29"/>
      <c r="C577" s="29"/>
      <c r="D577" s="29"/>
      <c r="E577" s="29"/>
      <c r="F577" s="29"/>
      <c r="G577" s="29"/>
      <c r="H577" s="29"/>
      <c r="I577" s="29"/>
      <c r="J577" s="29"/>
      <c r="K577" s="29"/>
      <c r="L577" s="29"/>
      <c r="M577" s="29"/>
      <c r="N577" s="29"/>
      <c r="O577" s="29"/>
      <c r="P577" s="29"/>
      <c r="Q577" s="29"/>
      <c r="R577" s="29"/>
      <c r="S577" s="29"/>
    </row>
    <row r="578" spans="1:19" customFormat="1" ht="12.75" customHeight="1" x14ac:dyDescent="0.2">
      <c r="A578" s="29"/>
      <c r="B578" s="29"/>
      <c r="C578" s="29"/>
      <c r="D578" s="29"/>
      <c r="E578" s="29"/>
      <c r="F578" s="29"/>
      <c r="G578" s="29"/>
      <c r="H578" s="29"/>
      <c r="I578" s="29"/>
      <c r="J578" s="29"/>
      <c r="K578" s="29"/>
      <c r="L578" s="29"/>
      <c r="M578" s="29"/>
      <c r="N578" s="29"/>
      <c r="O578" s="29"/>
      <c r="P578" s="29"/>
      <c r="Q578" s="29"/>
      <c r="R578" s="29"/>
      <c r="S578" s="29"/>
    </row>
    <row r="579" spans="1:19" customFormat="1" ht="12.75" customHeight="1" x14ac:dyDescent="0.2">
      <c r="A579" s="29"/>
      <c r="B579" s="29"/>
      <c r="C579" s="29"/>
      <c r="D579" s="29"/>
      <c r="E579" s="29"/>
      <c r="F579" s="29"/>
      <c r="G579" s="29"/>
      <c r="H579" s="29"/>
      <c r="I579" s="29"/>
      <c r="J579" s="29"/>
      <c r="K579" s="29"/>
      <c r="L579" s="29"/>
      <c r="M579" s="29"/>
      <c r="N579" s="29"/>
      <c r="O579" s="29"/>
      <c r="P579" s="29"/>
      <c r="Q579" s="29"/>
      <c r="R579" s="29"/>
      <c r="S579" s="29"/>
    </row>
    <row r="580" spans="1:19" customFormat="1" ht="12.75" customHeight="1" x14ac:dyDescent="0.2">
      <c r="A580" s="29"/>
      <c r="B580" s="29"/>
      <c r="C580" s="29"/>
      <c r="D580" s="29"/>
      <c r="E580" s="29"/>
      <c r="F580" s="29"/>
      <c r="G580" s="29"/>
      <c r="H580" s="29"/>
      <c r="I580" s="29"/>
      <c r="J580" s="29"/>
      <c r="K580" s="29"/>
      <c r="L580" s="29"/>
      <c r="M580" s="29"/>
      <c r="N580" s="29"/>
      <c r="O580" s="29"/>
      <c r="P580" s="29"/>
      <c r="Q580" s="29"/>
      <c r="R580" s="29"/>
      <c r="S580" s="29"/>
    </row>
    <row r="581" spans="1:19" customFormat="1" ht="12.75" customHeight="1" x14ac:dyDescent="0.2">
      <c r="A581" s="29"/>
      <c r="B581" s="29"/>
      <c r="C581" s="29"/>
      <c r="D581" s="29"/>
      <c r="E581" s="29"/>
      <c r="F581" s="29"/>
      <c r="G581" s="29"/>
      <c r="H581" s="29"/>
      <c r="I581" s="29"/>
      <c r="J581" s="29"/>
      <c r="K581" s="29"/>
      <c r="L581" s="29"/>
      <c r="M581" s="29"/>
      <c r="N581" s="29"/>
      <c r="O581" s="29"/>
      <c r="P581" s="29"/>
      <c r="Q581" s="29"/>
      <c r="R581" s="29"/>
      <c r="S581" s="29"/>
    </row>
    <row r="582" spans="1:19" customFormat="1" ht="12.75" customHeight="1" x14ac:dyDescent="0.2">
      <c r="A582" s="29"/>
      <c r="B582" s="29"/>
      <c r="C582" s="29"/>
      <c r="D582" s="29"/>
      <c r="E582" s="29"/>
      <c r="F582" s="29"/>
      <c r="G582" s="29"/>
      <c r="H582" s="29"/>
      <c r="I582" s="29"/>
      <c r="J582" s="29"/>
      <c r="K582" s="29"/>
      <c r="L582" s="29"/>
      <c r="M582" s="29"/>
      <c r="N582" s="29"/>
      <c r="O582" s="29"/>
      <c r="P582" s="29"/>
      <c r="Q582" s="29"/>
      <c r="R582" s="29"/>
      <c r="S582" s="29"/>
    </row>
    <row r="583" spans="1:19" customFormat="1" ht="12.75" customHeight="1" x14ac:dyDescent="0.2">
      <c r="A583" s="29"/>
      <c r="B583" s="29"/>
      <c r="C583" s="29"/>
      <c r="D583" s="29"/>
      <c r="E583" s="29"/>
      <c r="F583" s="29"/>
      <c r="G583" s="29"/>
      <c r="H583" s="29"/>
      <c r="I583" s="29"/>
      <c r="J583" s="29"/>
      <c r="K583" s="29"/>
      <c r="L583" s="29"/>
      <c r="M583" s="29"/>
      <c r="N583" s="29"/>
      <c r="O583" s="29"/>
      <c r="P583" s="29"/>
      <c r="Q583" s="29"/>
      <c r="R583" s="29"/>
      <c r="S583" s="29"/>
    </row>
    <row r="584" spans="1:19" customFormat="1" ht="12.75" customHeight="1" x14ac:dyDescent="0.2">
      <c r="A584" s="29"/>
      <c r="B584" s="29"/>
      <c r="C584" s="29"/>
      <c r="D584" s="29"/>
      <c r="E584" s="29"/>
      <c r="F584" s="29"/>
      <c r="G584" s="29"/>
      <c r="H584" s="29"/>
      <c r="I584" s="29"/>
      <c r="J584" s="29"/>
      <c r="K584" s="29"/>
      <c r="L584" s="29"/>
      <c r="M584" s="29"/>
      <c r="N584" s="29"/>
      <c r="O584" s="29"/>
      <c r="P584" s="29"/>
      <c r="Q584" s="29"/>
      <c r="R584" s="29"/>
      <c r="S584" s="29"/>
    </row>
    <row r="585" spans="1:19" customFormat="1" ht="12.75" customHeight="1" x14ac:dyDescent="0.2">
      <c r="A585" s="29"/>
      <c r="B585" s="29"/>
      <c r="C585" s="29"/>
      <c r="D585" s="29"/>
      <c r="E585" s="29"/>
      <c r="F585" s="29"/>
      <c r="G585" s="29"/>
      <c r="H585" s="29"/>
      <c r="I585" s="29"/>
      <c r="J585" s="29"/>
      <c r="K585" s="29"/>
      <c r="L585" s="29"/>
      <c r="M585" s="29"/>
      <c r="N585" s="29"/>
      <c r="O585" s="29"/>
      <c r="P585" s="29"/>
      <c r="Q585" s="29"/>
      <c r="R585" s="29"/>
      <c r="S585" s="29"/>
    </row>
    <row r="586" spans="1:19" customFormat="1" ht="12.75" customHeight="1" x14ac:dyDescent="0.2">
      <c r="A586" s="29"/>
      <c r="B586" s="29"/>
      <c r="C586" s="29"/>
      <c r="D586" s="29"/>
      <c r="E586" s="29"/>
      <c r="F586" s="29"/>
      <c r="G586" s="29"/>
      <c r="H586" s="29"/>
      <c r="I586" s="29"/>
      <c r="J586" s="29"/>
      <c r="K586" s="29"/>
      <c r="L586" s="29"/>
      <c r="M586" s="29"/>
      <c r="N586" s="29"/>
      <c r="O586" s="29"/>
      <c r="P586" s="29"/>
      <c r="Q586" s="29"/>
      <c r="R586" s="29"/>
      <c r="S586" s="29"/>
    </row>
    <row r="587" spans="1:19" customFormat="1" ht="12.75" customHeight="1" x14ac:dyDescent="0.2">
      <c r="A587" s="29"/>
      <c r="B587" s="29"/>
      <c r="C587" s="29"/>
      <c r="D587" s="29"/>
      <c r="E587" s="29"/>
      <c r="F587" s="29"/>
      <c r="G587" s="29"/>
      <c r="H587" s="29"/>
      <c r="I587" s="29"/>
      <c r="J587" s="29"/>
      <c r="K587" s="29"/>
      <c r="L587" s="29"/>
      <c r="M587" s="29"/>
      <c r="N587" s="29"/>
      <c r="O587" s="29"/>
      <c r="P587" s="29"/>
      <c r="Q587" s="29"/>
      <c r="R587" s="29"/>
      <c r="S587" s="29"/>
    </row>
    <row r="588" spans="1:19" customFormat="1" ht="12.75" customHeight="1" x14ac:dyDescent="0.2">
      <c r="A588" s="29"/>
      <c r="B588" s="29"/>
      <c r="C588" s="29"/>
      <c r="D588" s="29"/>
      <c r="E588" s="29"/>
      <c r="F588" s="29"/>
      <c r="G588" s="29"/>
      <c r="H588" s="29"/>
      <c r="I588" s="29"/>
      <c r="J588" s="29"/>
      <c r="K588" s="29"/>
      <c r="L588" s="29"/>
      <c r="M588" s="29"/>
      <c r="N588" s="29"/>
      <c r="O588" s="29"/>
      <c r="P588" s="29"/>
      <c r="Q588" s="29"/>
      <c r="R588" s="29"/>
      <c r="S588" s="29"/>
    </row>
    <row r="589" spans="1:19" customFormat="1" ht="12.75" customHeight="1" x14ac:dyDescent="0.2">
      <c r="A589" s="29"/>
      <c r="B589" s="29"/>
      <c r="C589" s="29"/>
      <c r="D589" s="29"/>
      <c r="E589" s="29"/>
      <c r="F589" s="29"/>
      <c r="G589" s="29"/>
      <c r="H589" s="29"/>
      <c r="I589" s="29"/>
      <c r="J589" s="29"/>
      <c r="K589" s="29"/>
      <c r="L589" s="29"/>
      <c r="M589" s="29"/>
      <c r="N589" s="29"/>
      <c r="O589" s="29"/>
      <c r="P589" s="29"/>
      <c r="Q589" s="29"/>
      <c r="R589" s="29"/>
      <c r="S589" s="29"/>
    </row>
    <row r="590" spans="1:19" customFormat="1" ht="12.75" customHeight="1" x14ac:dyDescent="0.2">
      <c r="A590" s="29"/>
      <c r="B590" s="29"/>
      <c r="C590" s="29"/>
      <c r="D590" s="29"/>
      <c r="E590" s="29"/>
      <c r="F590" s="29"/>
      <c r="G590" s="29"/>
      <c r="H590" s="29"/>
      <c r="I590" s="29"/>
      <c r="J590" s="29"/>
      <c r="K590" s="29"/>
      <c r="L590" s="29"/>
      <c r="M590" s="29"/>
      <c r="N590" s="29"/>
      <c r="O590" s="29"/>
      <c r="P590" s="29"/>
      <c r="Q590" s="29"/>
      <c r="R590" s="29"/>
      <c r="S590" s="29"/>
    </row>
    <row r="591" spans="1:19" customFormat="1" ht="12.75" customHeight="1" x14ac:dyDescent="0.2">
      <c r="A591" s="29"/>
      <c r="B591" s="29"/>
      <c r="C591" s="29"/>
      <c r="D591" s="29"/>
      <c r="E591" s="29"/>
      <c r="F591" s="29"/>
      <c r="G591" s="29"/>
      <c r="H591" s="29"/>
      <c r="I591" s="29"/>
      <c r="J591" s="29"/>
      <c r="K591" s="29"/>
      <c r="L591" s="29"/>
      <c r="M591" s="29"/>
      <c r="N591" s="29"/>
      <c r="O591" s="29"/>
      <c r="P591" s="29"/>
      <c r="Q591" s="29"/>
      <c r="R591" s="29"/>
      <c r="S591" s="29"/>
    </row>
    <row r="592" spans="1:19" customFormat="1" ht="12.75" customHeight="1" x14ac:dyDescent="0.2">
      <c r="A592" s="29"/>
      <c r="B592" s="29"/>
      <c r="C592" s="29"/>
      <c r="D592" s="29"/>
      <c r="E592" s="29"/>
      <c r="F592" s="29"/>
      <c r="G592" s="29"/>
      <c r="H592" s="29"/>
      <c r="I592" s="29"/>
      <c r="J592" s="29"/>
      <c r="K592" s="29"/>
      <c r="L592" s="29"/>
      <c r="M592" s="29"/>
      <c r="N592" s="29"/>
      <c r="O592" s="29"/>
      <c r="P592" s="29"/>
      <c r="Q592" s="29"/>
      <c r="R592" s="29"/>
      <c r="S592" s="29"/>
    </row>
    <row r="593" spans="1:19" customFormat="1" ht="12.75" customHeight="1" x14ac:dyDescent="0.2">
      <c r="A593" s="29"/>
      <c r="B593" s="29"/>
      <c r="C593" s="29"/>
      <c r="D593" s="29"/>
      <c r="E593" s="29"/>
      <c r="F593" s="29"/>
      <c r="G593" s="29"/>
      <c r="H593" s="29"/>
      <c r="I593" s="29"/>
      <c r="J593" s="29"/>
      <c r="K593" s="29"/>
      <c r="L593" s="29"/>
      <c r="M593" s="29"/>
      <c r="N593" s="29"/>
      <c r="O593" s="29"/>
      <c r="P593" s="29"/>
      <c r="Q593" s="29"/>
      <c r="R593" s="29"/>
      <c r="S593" s="29"/>
    </row>
    <row r="594" spans="1:19" customFormat="1" ht="12.75" customHeight="1" x14ac:dyDescent="0.2">
      <c r="A594" s="29"/>
      <c r="B594" s="29"/>
      <c r="C594" s="29"/>
      <c r="D594" s="29"/>
      <c r="E594" s="29"/>
      <c r="F594" s="29"/>
      <c r="G594" s="29"/>
      <c r="H594" s="29"/>
      <c r="I594" s="29"/>
      <c r="J594" s="29"/>
      <c r="K594" s="29"/>
      <c r="L594" s="29"/>
      <c r="M594" s="29"/>
      <c r="N594" s="29"/>
      <c r="O594" s="29"/>
      <c r="P594" s="29"/>
      <c r="Q594" s="29"/>
      <c r="R594" s="29"/>
      <c r="S594" s="29"/>
    </row>
    <row r="595" spans="1:19" customFormat="1" ht="12.75" customHeight="1" x14ac:dyDescent="0.2">
      <c r="A595" s="29"/>
      <c r="B595" s="29"/>
      <c r="C595" s="29"/>
      <c r="D595" s="29"/>
      <c r="E595" s="29"/>
      <c r="F595" s="29"/>
      <c r="G595" s="29"/>
      <c r="H595" s="29"/>
      <c r="I595" s="29"/>
      <c r="J595" s="29"/>
      <c r="K595" s="29"/>
      <c r="L595" s="29"/>
      <c r="M595" s="29"/>
      <c r="N595" s="29"/>
      <c r="O595" s="29"/>
      <c r="P595" s="29"/>
      <c r="Q595" s="29"/>
      <c r="R595" s="29"/>
      <c r="S595" s="29"/>
    </row>
    <row r="596" spans="1:19" customFormat="1" ht="12.75" customHeight="1" x14ac:dyDescent="0.2">
      <c r="A596" s="29"/>
      <c r="B596" s="29"/>
      <c r="C596" s="29"/>
      <c r="D596" s="29"/>
      <c r="E596" s="29"/>
      <c r="F596" s="29"/>
      <c r="G596" s="29"/>
      <c r="H596" s="29"/>
      <c r="I596" s="29"/>
      <c r="J596" s="29"/>
      <c r="K596" s="29"/>
      <c r="L596" s="29"/>
      <c r="M596" s="29"/>
      <c r="N596" s="29"/>
      <c r="O596" s="29"/>
      <c r="P596" s="29"/>
      <c r="Q596" s="29"/>
      <c r="R596" s="29"/>
      <c r="S596" s="29"/>
    </row>
    <row r="597" spans="1:19" customFormat="1" ht="12.75" customHeight="1" x14ac:dyDescent="0.2">
      <c r="A597" s="29"/>
      <c r="B597" s="29"/>
      <c r="C597" s="29"/>
      <c r="D597" s="29"/>
      <c r="E597" s="29"/>
      <c r="F597" s="29"/>
      <c r="G597" s="29"/>
      <c r="H597" s="29"/>
      <c r="I597" s="29"/>
      <c r="J597" s="29"/>
      <c r="K597" s="29"/>
      <c r="L597" s="29"/>
      <c r="M597" s="29"/>
      <c r="N597" s="29"/>
      <c r="O597" s="29"/>
      <c r="P597" s="29"/>
      <c r="Q597" s="29"/>
      <c r="R597" s="29"/>
      <c r="S597" s="29"/>
    </row>
    <row r="598" spans="1:19" customFormat="1" ht="12.75" customHeight="1" x14ac:dyDescent="0.2">
      <c r="A598" s="29"/>
      <c r="B598" s="29"/>
      <c r="C598" s="29"/>
      <c r="D598" s="29"/>
      <c r="E598" s="29"/>
      <c r="F598" s="29"/>
      <c r="G598" s="29"/>
      <c r="H598" s="29"/>
      <c r="I598" s="29"/>
      <c r="J598" s="29"/>
      <c r="K598" s="29"/>
      <c r="L598" s="29"/>
      <c r="M598" s="29"/>
      <c r="N598" s="29"/>
      <c r="O598" s="29"/>
      <c r="P598" s="29"/>
      <c r="Q598" s="29"/>
      <c r="R598" s="29"/>
      <c r="S598" s="29"/>
    </row>
    <row r="599" spans="1:19" customFormat="1" ht="12.75" customHeight="1" x14ac:dyDescent="0.2">
      <c r="A599" s="29"/>
      <c r="B599" s="29"/>
      <c r="C599" s="29"/>
      <c r="D599" s="29"/>
      <c r="E599" s="29"/>
      <c r="F599" s="29"/>
      <c r="G599" s="29"/>
      <c r="H599" s="29"/>
      <c r="I599" s="29"/>
      <c r="J599" s="29"/>
      <c r="K599" s="29"/>
      <c r="L599" s="29"/>
      <c r="M599" s="29"/>
      <c r="N599" s="29"/>
      <c r="O599" s="29"/>
      <c r="P599" s="29"/>
      <c r="Q599" s="29"/>
      <c r="R599" s="29"/>
      <c r="S599" s="29"/>
    </row>
    <row r="600" spans="1:19" customFormat="1" ht="12.75" customHeight="1" x14ac:dyDescent="0.2">
      <c r="A600" s="29"/>
      <c r="B600" s="29"/>
      <c r="C600" s="29"/>
      <c r="D600" s="29"/>
      <c r="E600" s="29"/>
      <c r="F600" s="29"/>
      <c r="G600" s="29"/>
      <c r="H600" s="29"/>
      <c r="I600" s="29"/>
      <c r="J600" s="29"/>
      <c r="K600" s="29"/>
      <c r="L600" s="29"/>
      <c r="M600" s="29"/>
      <c r="N600" s="29"/>
      <c r="O600" s="29"/>
      <c r="P600" s="29"/>
      <c r="Q600" s="29"/>
      <c r="R600" s="29"/>
      <c r="S600" s="29"/>
    </row>
    <row r="601" spans="1:19" customFormat="1" ht="12.75" customHeight="1" x14ac:dyDescent="0.2">
      <c r="A601" s="29"/>
      <c r="B601" s="29"/>
      <c r="C601" s="29"/>
      <c r="D601" s="29"/>
      <c r="E601" s="29"/>
      <c r="F601" s="29"/>
      <c r="G601" s="29"/>
      <c r="H601" s="29"/>
      <c r="I601" s="29"/>
      <c r="J601" s="29"/>
      <c r="K601" s="29"/>
      <c r="L601" s="29"/>
      <c r="M601" s="29"/>
      <c r="N601" s="29"/>
      <c r="O601" s="29"/>
      <c r="P601" s="29"/>
      <c r="Q601" s="29"/>
      <c r="R601" s="29"/>
      <c r="S601" s="29"/>
    </row>
    <row r="602" spans="1:19" customFormat="1" ht="12.75" customHeight="1" x14ac:dyDescent="0.2">
      <c r="A602" s="29"/>
      <c r="B602" s="29"/>
      <c r="C602" s="29"/>
      <c r="D602" s="29"/>
      <c r="E602" s="29"/>
      <c r="F602" s="29"/>
      <c r="G602" s="29"/>
      <c r="H602" s="29"/>
      <c r="I602" s="29"/>
      <c r="J602" s="29"/>
      <c r="K602" s="29"/>
      <c r="L602" s="29"/>
      <c r="M602" s="29"/>
      <c r="N602" s="29"/>
      <c r="O602" s="29"/>
      <c r="P602" s="29"/>
      <c r="Q602" s="29"/>
      <c r="R602" s="29"/>
      <c r="S602" s="29"/>
    </row>
    <row r="603" spans="1:19" customFormat="1" ht="12.75" customHeight="1" x14ac:dyDescent="0.2">
      <c r="A603" s="29"/>
      <c r="B603" s="29"/>
      <c r="C603" s="29"/>
      <c r="D603" s="29"/>
      <c r="E603" s="29"/>
      <c r="F603" s="29"/>
      <c r="G603" s="29"/>
      <c r="H603" s="29"/>
      <c r="I603" s="29"/>
      <c r="J603" s="29"/>
      <c r="K603" s="29"/>
      <c r="L603" s="29"/>
      <c r="M603" s="29"/>
      <c r="N603" s="29"/>
      <c r="O603" s="29"/>
      <c r="P603" s="29"/>
      <c r="Q603" s="29"/>
      <c r="R603" s="29"/>
      <c r="S603" s="29"/>
    </row>
    <row r="604" spans="1:19" customFormat="1" ht="12.75" customHeight="1" x14ac:dyDescent="0.2">
      <c r="A604" s="29"/>
      <c r="B604" s="29"/>
      <c r="C604" s="29"/>
      <c r="D604" s="29"/>
      <c r="E604" s="29"/>
      <c r="F604" s="29"/>
      <c r="G604" s="29"/>
      <c r="H604" s="29"/>
      <c r="I604" s="29"/>
      <c r="J604" s="29"/>
      <c r="K604" s="29"/>
      <c r="L604" s="29"/>
      <c r="M604" s="29"/>
      <c r="N604" s="29"/>
      <c r="O604" s="29"/>
      <c r="P604" s="29"/>
      <c r="Q604" s="29"/>
      <c r="R604" s="29"/>
      <c r="S604" s="29"/>
    </row>
    <row r="605" spans="1:19" customFormat="1" ht="12.75" customHeight="1" x14ac:dyDescent="0.2">
      <c r="A605" s="29"/>
      <c r="B605" s="29"/>
      <c r="C605" s="29"/>
      <c r="D605" s="29"/>
      <c r="E605" s="29"/>
      <c r="F605" s="29"/>
      <c r="G605" s="29"/>
      <c r="H605" s="29"/>
      <c r="I605" s="29"/>
      <c r="J605" s="29"/>
      <c r="K605" s="29"/>
      <c r="L605" s="29"/>
      <c r="M605" s="29"/>
      <c r="N605" s="29"/>
      <c r="O605" s="29"/>
      <c r="P605" s="29"/>
      <c r="Q605" s="29"/>
      <c r="R605" s="29"/>
      <c r="S605" s="29"/>
    </row>
    <row r="606" spans="1:19" customFormat="1" ht="12.75" customHeight="1" x14ac:dyDescent="0.2">
      <c r="A606" s="29"/>
      <c r="B606" s="29"/>
      <c r="C606" s="29"/>
      <c r="D606" s="29"/>
      <c r="E606" s="29"/>
      <c r="F606" s="29"/>
      <c r="G606" s="29"/>
      <c r="H606" s="29"/>
      <c r="I606" s="29"/>
      <c r="J606" s="29"/>
      <c r="K606" s="29"/>
      <c r="L606" s="29"/>
      <c r="M606" s="29"/>
      <c r="N606" s="29"/>
      <c r="O606" s="29"/>
      <c r="P606" s="29"/>
      <c r="Q606" s="29"/>
      <c r="R606" s="29"/>
      <c r="S606" s="29"/>
    </row>
    <row r="607" spans="1:19" customFormat="1" ht="12.75" customHeight="1" x14ac:dyDescent="0.2">
      <c r="A607" s="29"/>
      <c r="B607" s="29"/>
      <c r="C607" s="29"/>
      <c r="D607" s="29"/>
      <c r="E607" s="29"/>
      <c r="F607" s="29"/>
      <c r="G607" s="29"/>
      <c r="H607" s="29"/>
      <c r="I607" s="29"/>
      <c r="J607" s="29"/>
      <c r="K607" s="29"/>
      <c r="L607" s="29"/>
      <c r="M607" s="29"/>
      <c r="N607" s="29"/>
      <c r="O607" s="29"/>
      <c r="P607" s="29"/>
      <c r="Q607" s="29"/>
      <c r="R607" s="29"/>
      <c r="S607" s="29"/>
    </row>
    <row r="608" spans="1:19" customFormat="1" ht="12.75" customHeight="1" x14ac:dyDescent="0.2">
      <c r="A608" s="29"/>
      <c r="B608" s="29"/>
      <c r="C608" s="29"/>
      <c r="D608" s="29"/>
      <c r="E608" s="29"/>
      <c r="F608" s="29"/>
      <c r="G608" s="29"/>
      <c r="H608" s="29"/>
      <c r="I608" s="29"/>
      <c r="J608" s="29"/>
      <c r="K608" s="29"/>
      <c r="L608" s="29"/>
      <c r="M608" s="29"/>
      <c r="N608" s="29"/>
      <c r="O608" s="29"/>
      <c r="P608" s="29"/>
      <c r="Q608" s="29"/>
      <c r="R608" s="29"/>
      <c r="S608" s="29"/>
    </row>
    <row r="609" spans="1:19" customFormat="1" ht="12.75" customHeight="1" x14ac:dyDescent="0.2">
      <c r="A609" s="29"/>
      <c r="B609" s="29"/>
      <c r="C609" s="29"/>
      <c r="D609" s="29"/>
      <c r="E609" s="29"/>
      <c r="F609" s="29"/>
      <c r="G609" s="29"/>
      <c r="H609" s="29"/>
      <c r="I609" s="29"/>
      <c r="J609" s="29"/>
      <c r="K609" s="29"/>
      <c r="L609" s="29"/>
      <c r="M609" s="29"/>
      <c r="N609" s="29"/>
      <c r="O609" s="29"/>
      <c r="P609" s="29"/>
      <c r="Q609" s="29"/>
      <c r="R609" s="29"/>
      <c r="S609" s="29"/>
    </row>
    <row r="610" spans="1:19" customFormat="1" ht="12.75" customHeight="1" x14ac:dyDescent="0.2">
      <c r="A610" s="29"/>
      <c r="B610" s="29"/>
      <c r="C610" s="29"/>
      <c r="D610" s="29"/>
      <c r="E610" s="29"/>
      <c r="F610" s="29"/>
      <c r="G610" s="29"/>
      <c r="H610" s="29"/>
      <c r="I610" s="29"/>
      <c r="J610" s="29"/>
      <c r="K610" s="29"/>
      <c r="L610" s="29"/>
      <c r="M610" s="29"/>
      <c r="N610" s="29"/>
      <c r="O610" s="29"/>
      <c r="P610" s="29"/>
      <c r="Q610" s="29"/>
      <c r="R610" s="29"/>
      <c r="S610" s="29"/>
    </row>
    <row r="611" spans="1:19" customFormat="1" ht="12.75" customHeight="1" x14ac:dyDescent="0.2">
      <c r="A611" s="29"/>
      <c r="B611" s="29"/>
      <c r="C611" s="29"/>
      <c r="D611" s="29"/>
      <c r="E611" s="29"/>
      <c r="F611" s="29"/>
      <c r="G611" s="29"/>
      <c r="H611" s="29"/>
      <c r="I611" s="29"/>
      <c r="J611" s="29"/>
      <c r="K611" s="29"/>
      <c r="L611" s="29"/>
      <c r="M611" s="29"/>
      <c r="N611" s="29"/>
      <c r="O611" s="29"/>
      <c r="P611" s="29"/>
      <c r="Q611" s="29"/>
      <c r="R611" s="29"/>
      <c r="S611" s="29"/>
    </row>
    <row r="612" spans="1:19" customFormat="1" ht="12.75" customHeight="1" x14ac:dyDescent="0.2">
      <c r="A612" s="29"/>
      <c r="B612" s="29"/>
      <c r="C612" s="29"/>
      <c r="D612" s="29"/>
      <c r="E612" s="29"/>
      <c r="F612" s="29"/>
      <c r="G612" s="29"/>
      <c r="H612" s="29"/>
      <c r="I612" s="29"/>
      <c r="J612" s="29"/>
      <c r="K612" s="29"/>
      <c r="L612" s="29"/>
      <c r="M612" s="29"/>
      <c r="N612" s="29"/>
      <c r="O612" s="29"/>
      <c r="P612" s="29"/>
      <c r="Q612" s="29"/>
      <c r="R612" s="29"/>
      <c r="S612" s="29"/>
    </row>
    <row r="613" spans="1:19" customFormat="1" ht="12.75" customHeight="1" x14ac:dyDescent="0.2">
      <c r="A613" s="29"/>
      <c r="B613" s="29"/>
      <c r="C613" s="29"/>
      <c r="D613" s="29"/>
      <c r="E613" s="29"/>
      <c r="F613" s="29"/>
      <c r="G613" s="29"/>
      <c r="H613" s="29"/>
      <c r="I613" s="29"/>
      <c r="J613" s="29"/>
      <c r="K613" s="29"/>
      <c r="L613" s="29"/>
      <c r="M613" s="29"/>
      <c r="N613" s="29"/>
      <c r="O613" s="29"/>
      <c r="P613" s="29"/>
      <c r="Q613" s="29"/>
      <c r="R613" s="29"/>
      <c r="S613" s="29"/>
    </row>
    <row r="614" spans="1:19" customFormat="1" ht="12.75" customHeight="1" x14ac:dyDescent="0.2">
      <c r="A614" s="29"/>
      <c r="B614" s="29"/>
      <c r="C614" s="29"/>
      <c r="D614" s="29"/>
      <c r="E614" s="29"/>
      <c r="F614" s="29"/>
      <c r="G614" s="29"/>
      <c r="H614" s="29"/>
      <c r="I614" s="29"/>
      <c r="J614" s="29"/>
      <c r="K614" s="29"/>
      <c r="L614" s="29"/>
      <c r="M614" s="29"/>
      <c r="N614" s="29"/>
      <c r="O614" s="29"/>
      <c r="P614" s="29"/>
      <c r="Q614" s="29"/>
      <c r="R614" s="29"/>
      <c r="S614" s="29"/>
    </row>
    <row r="615" spans="1:19" customFormat="1" ht="12.75" customHeight="1" x14ac:dyDescent="0.2">
      <c r="A615" s="29"/>
      <c r="B615" s="29"/>
      <c r="C615" s="29"/>
      <c r="D615" s="29"/>
      <c r="E615" s="29"/>
      <c r="F615" s="29"/>
      <c r="G615" s="29"/>
      <c r="H615" s="29"/>
      <c r="I615" s="29"/>
      <c r="J615" s="29"/>
      <c r="K615" s="29"/>
      <c r="L615" s="29"/>
      <c r="M615" s="29"/>
      <c r="N615" s="29"/>
      <c r="O615" s="29"/>
      <c r="P615" s="29"/>
      <c r="Q615" s="29"/>
      <c r="R615" s="29"/>
      <c r="S615" s="29"/>
    </row>
    <row r="616" spans="1:19" customFormat="1" ht="12.75" customHeight="1" x14ac:dyDescent="0.2">
      <c r="A616" s="29"/>
      <c r="B616" s="29"/>
      <c r="C616" s="29"/>
      <c r="D616" s="29"/>
      <c r="E616" s="29"/>
      <c r="F616" s="29"/>
      <c r="G616" s="29"/>
      <c r="H616" s="29"/>
      <c r="I616" s="29"/>
      <c r="J616" s="29"/>
      <c r="K616" s="29"/>
      <c r="L616" s="29"/>
      <c r="M616" s="29"/>
      <c r="N616" s="29"/>
      <c r="O616" s="29"/>
      <c r="P616" s="29"/>
      <c r="Q616" s="29"/>
      <c r="R616" s="29"/>
      <c r="S616" s="29"/>
    </row>
    <row r="617" spans="1:19" customFormat="1" ht="12.75" customHeight="1" x14ac:dyDescent="0.2">
      <c r="A617" s="29"/>
      <c r="B617" s="29"/>
      <c r="C617" s="29"/>
      <c r="D617" s="29"/>
      <c r="E617" s="29"/>
      <c r="F617" s="29"/>
      <c r="G617" s="29"/>
      <c r="H617" s="29"/>
      <c r="I617" s="29"/>
      <c r="J617" s="29"/>
      <c r="K617" s="29"/>
      <c r="L617" s="29"/>
      <c r="M617" s="29"/>
      <c r="N617" s="29"/>
      <c r="O617" s="29"/>
      <c r="P617" s="29"/>
      <c r="Q617" s="29"/>
      <c r="R617" s="29"/>
      <c r="S617" s="29"/>
    </row>
    <row r="618" spans="1:19" customFormat="1" ht="12.75" customHeight="1" x14ac:dyDescent="0.2">
      <c r="A618" s="29"/>
      <c r="B618" s="29"/>
      <c r="C618" s="29"/>
      <c r="D618" s="29"/>
      <c r="E618" s="29"/>
      <c r="F618" s="29"/>
      <c r="G618" s="29"/>
      <c r="H618" s="29"/>
      <c r="I618" s="29"/>
      <c r="J618" s="29"/>
      <c r="K618" s="29"/>
      <c r="L618" s="29"/>
      <c r="M618" s="29"/>
      <c r="N618" s="29"/>
      <c r="O618" s="29"/>
      <c r="P618" s="29"/>
      <c r="Q618" s="29"/>
      <c r="R618" s="29"/>
      <c r="S618" s="29"/>
    </row>
    <row r="619" spans="1:19" customFormat="1" ht="12.75" customHeight="1" x14ac:dyDescent="0.2">
      <c r="A619" s="29"/>
      <c r="B619" s="29"/>
      <c r="C619" s="29"/>
      <c r="D619" s="29"/>
      <c r="E619" s="29"/>
      <c r="F619" s="29"/>
      <c r="G619" s="29"/>
      <c r="H619" s="29"/>
      <c r="I619" s="29"/>
      <c r="J619" s="29"/>
      <c r="K619" s="29"/>
      <c r="L619" s="29"/>
      <c r="M619" s="29"/>
      <c r="N619" s="29"/>
      <c r="O619" s="29"/>
      <c r="P619" s="29"/>
      <c r="Q619" s="29"/>
      <c r="R619" s="29"/>
      <c r="S619" s="29"/>
    </row>
    <row r="620" spans="1:19" customFormat="1" ht="12.75" customHeight="1" x14ac:dyDescent="0.2">
      <c r="A620" s="29"/>
      <c r="B620" s="29"/>
      <c r="C620" s="29"/>
      <c r="D620" s="29"/>
      <c r="E620" s="29"/>
      <c r="F620" s="29"/>
      <c r="G620" s="29"/>
      <c r="H620" s="29"/>
      <c r="I620" s="29"/>
      <c r="J620" s="29"/>
      <c r="K620" s="29"/>
      <c r="L620" s="29"/>
      <c r="M620" s="29"/>
      <c r="N620" s="29"/>
      <c r="O620" s="29"/>
      <c r="P620" s="29"/>
      <c r="Q620" s="29"/>
      <c r="R620" s="29"/>
      <c r="S620" s="29"/>
    </row>
    <row r="621" spans="1:19" customFormat="1" ht="12.75" customHeight="1" x14ac:dyDescent="0.2">
      <c r="A621" s="29"/>
      <c r="B621" s="29"/>
      <c r="C621" s="29"/>
      <c r="D621" s="29"/>
      <c r="E621" s="29"/>
      <c r="F621" s="29"/>
      <c r="G621" s="29"/>
      <c r="H621" s="29"/>
      <c r="I621" s="29"/>
      <c r="J621" s="29"/>
      <c r="K621" s="29"/>
      <c r="L621" s="29"/>
      <c r="M621" s="29"/>
      <c r="N621" s="29"/>
      <c r="O621" s="29"/>
      <c r="P621" s="29"/>
      <c r="Q621" s="29"/>
      <c r="R621" s="29"/>
      <c r="S621" s="29"/>
    </row>
    <row r="622" spans="1:19" customFormat="1" ht="12.75" customHeight="1" x14ac:dyDescent="0.2">
      <c r="A622" s="29"/>
      <c r="B622" s="29"/>
      <c r="C622" s="29"/>
      <c r="D622" s="29"/>
      <c r="E622" s="29"/>
      <c r="F622" s="29"/>
      <c r="G622" s="29"/>
      <c r="H622" s="29"/>
      <c r="I622" s="29"/>
      <c r="J622" s="29"/>
      <c r="K622" s="29"/>
      <c r="L622" s="29"/>
      <c r="M622" s="29"/>
      <c r="N622" s="29"/>
      <c r="O622" s="29"/>
      <c r="P622" s="29"/>
      <c r="Q622" s="29"/>
      <c r="R622" s="29"/>
      <c r="S622" s="29"/>
    </row>
    <row r="623" spans="1:19" customFormat="1" ht="12.75" customHeight="1" x14ac:dyDescent="0.2">
      <c r="A623" s="29"/>
      <c r="B623" s="29"/>
      <c r="C623" s="29"/>
      <c r="D623" s="29"/>
      <c r="E623" s="29"/>
      <c r="F623" s="29"/>
      <c r="G623" s="29"/>
      <c r="H623" s="29"/>
      <c r="I623" s="29"/>
      <c r="J623" s="29"/>
      <c r="K623" s="29"/>
      <c r="L623" s="29"/>
      <c r="M623" s="29"/>
      <c r="N623" s="29"/>
      <c r="O623" s="29"/>
      <c r="P623" s="29"/>
      <c r="Q623" s="29"/>
      <c r="R623" s="29"/>
      <c r="S623" s="29"/>
    </row>
    <row r="624" spans="1:19" customFormat="1" ht="12.75" customHeight="1" x14ac:dyDescent="0.2">
      <c r="A624" s="29"/>
      <c r="B624" s="29"/>
      <c r="C624" s="29"/>
      <c r="D624" s="29"/>
      <c r="E624" s="29"/>
      <c r="F624" s="29"/>
      <c r="G624" s="29"/>
      <c r="H624" s="29"/>
      <c r="I624" s="29"/>
      <c r="J624" s="29"/>
      <c r="K624" s="29"/>
      <c r="L624" s="29"/>
      <c r="M624" s="29"/>
      <c r="N624" s="29"/>
      <c r="O624" s="29"/>
      <c r="P624" s="29"/>
      <c r="Q624" s="29"/>
      <c r="R624" s="29"/>
      <c r="S624" s="29"/>
    </row>
    <row r="625" spans="1:19" customFormat="1" ht="12.75" customHeight="1" x14ac:dyDescent="0.2">
      <c r="A625" s="29"/>
      <c r="B625" s="29"/>
      <c r="C625" s="29"/>
      <c r="D625" s="29"/>
      <c r="E625" s="29"/>
      <c r="F625" s="29"/>
      <c r="G625" s="29"/>
      <c r="H625" s="29"/>
      <c r="I625" s="29"/>
      <c r="J625" s="29"/>
      <c r="K625" s="29"/>
      <c r="L625" s="29"/>
      <c r="M625" s="29"/>
      <c r="N625" s="29"/>
      <c r="O625" s="29"/>
      <c r="P625" s="29"/>
      <c r="Q625" s="29"/>
      <c r="R625" s="29"/>
      <c r="S625" s="29"/>
    </row>
    <row r="626" spans="1:19" customFormat="1" ht="12.75" customHeight="1" x14ac:dyDescent="0.2">
      <c r="A626" s="29"/>
      <c r="B626" s="29"/>
      <c r="C626" s="29"/>
      <c r="D626" s="29"/>
      <c r="E626" s="29"/>
      <c r="F626" s="29"/>
      <c r="G626" s="29"/>
      <c r="H626" s="29"/>
      <c r="I626" s="29"/>
      <c r="J626" s="29"/>
      <c r="K626" s="29"/>
      <c r="L626" s="29"/>
      <c r="M626" s="29"/>
      <c r="N626" s="29"/>
      <c r="O626" s="29"/>
      <c r="P626" s="29"/>
      <c r="Q626" s="29"/>
      <c r="R626" s="29"/>
      <c r="S626" s="29"/>
    </row>
    <row r="627" spans="1:19" customFormat="1" ht="12.75" customHeight="1" x14ac:dyDescent="0.2">
      <c r="A627" s="29"/>
      <c r="B627" s="29"/>
      <c r="C627" s="29"/>
      <c r="D627" s="29"/>
      <c r="E627" s="29"/>
      <c r="F627" s="29"/>
      <c r="G627" s="29"/>
      <c r="H627" s="29"/>
      <c r="I627" s="29"/>
      <c r="J627" s="29"/>
      <c r="K627" s="29"/>
      <c r="L627" s="29"/>
      <c r="M627" s="29"/>
      <c r="N627" s="29"/>
      <c r="O627" s="29"/>
      <c r="P627" s="29"/>
      <c r="Q627" s="29"/>
      <c r="R627" s="29"/>
      <c r="S627" s="29"/>
    </row>
    <row r="628" spans="1:19" customFormat="1" ht="12.75" customHeight="1" x14ac:dyDescent="0.2">
      <c r="A628" s="29"/>
      <c r="B628" s="29"/>
      <c r="C628" s="29"/>
      <c r="D628" s="29"/>
      <c r="E628" s="29"/>
      <c r="F628" s="29"/>
      <c r="G628" s="29"/>
      <c r="H628" s="29"/>
      <c r="I628" s="29"/>
      <c r="J628" s="29"/>
      <c r="K628" s="29"/>
      <c r="L628" s="29"/>
      <c r="M628" s="29"/>
      <c r="N628" s="29"/>
      <c r="O628" s="29"/>
      <c r="P628" s="29"/>
      <c r="Q628" s="29"/>
      <c r="R628" s="29"/>
      <c r="S628" s="29"/>
    </row>
    <row r="629" spans="1:19" customFormat="1" ht="12.75" customHeight="1" x14ac:dyDescent="0.2">
      <c r="A629" s="29"/>
      <c r="B629" s="29"/>
      <c r="C629" s="29"/>
      <c r="D629" s="29"/>
      <c r="E629" s="29"/>
      <c r="F629" s="29"/>
      <c r="G629" s="29"/>
      <c r="H629" s="29"/>
      <c r="I629" s="29"/>
      <c r="J629" s="29"/>
      <c r="K629" s="29"/>
      <c r="L629" s="29"/>
      <c r="M629" s="29"/>
      <c r="N629" s="29"/>
      <c r="O629" s="29"/>
      <c r="P629" s="29"/>
      <c r="Q629" s="29"/>
      <c r="R629" s="29"/>
      <c r="S629" s="29"/>
    </row>
    <row r="630" spans="1:19" customFormat="1" ht="12.75" customHeight="1" x14ac:dyDescent="0.2">
      <c r="A630" s="29"/>
      <c r="B630" s="29"/>
      <c r="C630" s="29"/>
      <c r="D630" s="29"/>
      <c r="E630" s="29"/>
      <c r="F630" s="29"/>
      <c r="G630" s="29"/>
      <c r="H630" s="29"/>
      <c r="I630" s="29"/>
      <c r="J630" s="29"/>
      <c r="K630" s="29"/>
      <c r="L630" s="29"/>
      <c r="M630" s="29"/>
      <c r="N630" s="29"/>
      <c r="O630" s="29"/>
      <c r="P630" s="29"/>
      <c r="Q630" s="29"/>
      <c r="R630" s="29"/>
      <c r="S630" s="29"/>
    </row>
    <row r="631" spans="1:19" customFormat="1" ht="12.75" customHeight="1" x14ac:dyDescent="0.2">
      <c r="A631" s="29"/>
      <c r="B631" s="29"/>
      <c r="C631" s="29"/>
      <c r="D631" s="29"/>
      <c r="E631" s="29"/>
      <c r="F631" s="29"/>
      <c r="G631" s="29"/>
      <c r="H631" s="29"/>
      <c r="I631" s="29"/>
      <c r="J631" s="29"/>
      <c r="K631" s="29"/>
      <c r="L631" s="29"/>
      <c r="M631" s="29"/>
      <c r="N631" s="29"/>
      <c r="O631" s="29"/>
      <c r="P631" s="29"/>
      <c r="Q631" s="29"/>
      <c r="R631" s="29"/>
      <c r="S631" s="29"/>
    </row>
    <row r="632" spans="1:19" customFormat="1" ht="12.75" customHeight="1" x14ac:dyDescent="0.2">
      <c r="A632" s="29"/>
      <c r="B632" s="29"/>
      <c r="C632" s="29"/>
      <c r="D632" s="29"/>
      <c r="E632" s="29"/>
      <c r="F632" s="29"/>
      <c r="G632" s="29"/>
      <c r="H632" s="29"/>
      <c r="I632" s="29"/>
      <c r="J632" s="29"/>
      <c r="K632" s="29"/>
      <c r="L632" s="29"/>
      <c r="M632" s="29"/>
      <c r="N632" s="29"/>
      <c r="O632" s="29"/>
      <c r="P632" s="29"/>
      <c r="Q632" s="29"/>
      <c r="R632" s="29"/>
      <c r="S632" s="29"/>
    </row>
    <row r="633" spans="1:19" customFormat="1" ht="12.75" customHeight="1" x14ac:dyDescent="0.2">
      <c r="A633" s="29"/>
      <c r="B633" s="29"/>
      <c r="C633" s="29"/>
      <c r="D633" s="29"/>
      <c r="E633" s="29"/>
      <c r="F633" s="29"/>
      <c r="G633" s="29"/>
      <c r="H633" s="29"/>
      <c r="I633" s="29"/>
      <c r="J633" s="29"/>
      <c r="K633" s="29"/>
      <c r="L633" s="29"/>
      <c r="M633" s="29"/>
      <c r="N633" s="29"/>
      <c r="O633" s="29"/>
      <c r="P633" s="29"/>
      <c r="Q633" s="29"/>
      <c r="R633" s="29"/>
      <c r="S633" s="29"/>
    </row>
    <row r="634" spans="1:19" customFormat="1" ht="12.75" customHeight="1" x14ac:dyDescent="0.2">
      <c r="A634" s="29"/>
      <c r="B634" s="29"/>
      <c r="C634" s="29"/>
      <c r="D634" s="29"/>
      <c r="E634" s="29"/>
      <c r="F634" s="29"/>
      <c r="G634" s="29"/>
      <c r="H634" s="29"/>
      <c r="I634" s="29"/>
      <c r="J634" s="29"/>
      <c r="K634" s="29"/>
      <c r="L634" s="29"/>
      <c r="M634" s="29"/>
      <c r="N634" s="29"/>
      <c r="O634" s="29"/>
      <c r="P634" s="29"/>
      <c r="Q634" s="29"/>
      <c r="R634" s="29"/>
      <c r="S634" s="29"/>
    </row>
    <row r="635" spans="1:19" customFormat="1" ht="12.75" customHeight="1" x14ac:dyDescent="0.2">
      <c r="A635" s="29"/>
      <c r="B635" s="29"/>
      <c r="C635" s="29"/>
      <c r="D635" s="29"/>
      <c r="E635" s="29"/>
      <c r="F635" s="29"/>
      <c r="G635" s="29"/>
      <c r="H635" s="29"/>
      <c r="I635" s="29"/>
      <c r="J635" s="29"/>
      <c r="K635" s="29"/>
      <c r="L635" s="29"/>
      <c r="M635" s="29"/>
      <c r="N635" s="29"/>
      <c r="O635" s="29"/>
      <c r="P635" s="29"/>
      <c r="Q635" s="29"/>
      <c r="R635" s="29"/>
      <c r="S635" s="29"/>
    </row>
    <row r="636" spans="1:19" customFormat="1" ht="12.75" customHeight="1" x14ac:dyDescent="0.2">
      <c r="A636" s="29"/>
      <c r="B636" s="29"/>
      <c r="C636" s="29"/>
      <c r="D636" s="29"/>
      <c r="E636" s="29"/>
      <c r="F636" s="29"/>
      <c r="G636" s="29"/>
      <c r="H636" s="29"/>
      <c r="I636" s="29"/>
      <c r="J636" s="29"/>
      <c r="K636" s="29"/>
      <c r="L636" s="29"/>
      <c r="M636" s="29"/>
      <c r="N636" s="29"/>
      <c r="O636" s="29"/>
      <c r="P636" s="29"/>
      <c r="Q636" s="29"/>
      <c r="R636" s="29"/>
      <c r="S636" s="29"/>
    </row>
    <row r="637" spans="1:19" customFormat="1" ht="12.75" customHeight="1" x14ac:dyDescent="0.2">
      <c r="A637" s="29"/>
      <c r="B637" s="29"/>
      <c r="C637" s="29"/>
      <c r="D637" s="29"/>
      <c r="E637" s="29"/>
      <c r="F637" s="29"/>
      <c r="G637" s="29"/>
      <c r="H637" s="29"/>
      <c r="I637" s="29"/>
      <c r="J637" s="29"/>
      <c r="K637" s="29"/>
      <c r="L637" s="29"/>
      <c r="M637" s="29"/>
      <c r="N637" s="29"/>
      <c r="O637" s="29"/>
      <c r="P637" s="29"/>
      <c r="Q637" s="29"/>
      <c r="R637" s="29"/>
      <c r="S637" s="29"/>
    </row>
    <row r="638" spans="1:19" customFormat="1" ht="12.75" customHeight="1" x14ac:dyDescent="0.2">
      <c r="A638" s="29"/>
      <c r="B638" s="29"/>
      <c r="C638" s="29"/>
      <c r="D638" s="29"/>
      <c r="E638" s="29"/>
      <c r="F638" s="29"/>
      <c r="G638" s="29"/>
      <c r="H638" s="29"/>
      <c r="I638" s="29"/>
      <c r="J638" s="29"/>
      <c r="K638" s="29"/>
      <c r="L638" s="29"/>
      <c r="M638" s="29"/>
      <c r="N638" s="29"/>
      <c r="O638" s="29"/>
      <c r="P638" s="29"/>
      <c r="Q638" s="29"/>
      <c r="R638" s="29"/>
      <c r="S638" s="29"/>
    </row>
    <row r="639" spans="1:19" customFormat="1" ht="12.75" customHeight="1" x14ac:dyDescent="0.2">
      <c r="A639" s="29"/>
      <c r="B639" s="29"/>
      <c r="C639" s="29"/>
      <c r="D639" s="29"/>
      <c r="E639" s="29"/>
      <c r="F639" s="29"/>
      <c r="G639" s="29"/>
      <c r="H639" s="29"/>
      <c r="I639" s="29"/>
      <c r="J639" s="29"/>
      <c r="K639" s="29"/>
      <c r="L639" s="29"/>
      <c r="M639" s="29"/>
      <c r="N639" s="29"/>
      <c r="O639" s="29"/>
      <c r="P639" s="29"/>
      <c r="Q639" s="29"/>
      <c r="R639" s="29"/>
      <c r="S639" s="29"/>
    </row>
    <row r="640" spans="1:19" customFormat="1" ht="12.75" customHeight="1" x14ac:dyDescent="0.2">
      <c r="A640" s="29"/>
      <c r="B640" s="29"/>
      <c r="C640" s="29"/>
      <c r="D640" s="29"/>
      <c r="E640" s="29"/>
      <c r="F640" s="29"/>
      <c r="G640" s="29"/>
      <c r="H640" s="29"/>
      <c r="I640" s="29"/>
      <c r="J640" s="29"/>
      <c r="K640" s="29"/>
      <c r="L640" s="29"/>
      <c r="M640" s="29"/>
      <c r="N640" s="29"/>
      <c r="O640" s="29"/>
      <c r="P640" s="29"/>
      <c r="Q640" s="29"/>
      <c r="R640" s="29"/>
      <c r="S640" s="29"/>
    </row>
    <row r="641" spans="1:19" customFormat="1" ht="12.75" customHeight="1" x14ac:dyDescent="0.2">
      <c r="A641" s="29"/>
      <c r="B641" s="29"/>
      <c r="C641" s="29"/>
      <c r="D641" s="29"/>
      <c r="E641" s="29"/>
      <c r="F641" s="29"/>
      <c r="G641" s="29"/>
      <c r="H641" s="29"/>
      <c r="I641" s="29"/>
      <c r="J641" s="29"/>
      <c r="K641" s="29"/>
      <c r="L641" s="29"/>
      <c r="M641" s="29"/>
      <c r="N641" s="29"/>
      <c r="O641" s="29"/>
      <c r="P641" s="29"/>
      <c r="Q641" s="29"/>
      <c r="R641" s="29"/>
      <c r="S641" s="29"/>
    </row>
    <row r="642" spans="1:19" customFormat="1" ht="12.75" customHeight="1" x14ac:dyDescent="0.2">
      <c r="A642" s="29"/>
      <c r="B642" s="29"/>
      <c r="C642" s="29"/>
      <c r="D642" s="29"/>
      <c r="E642" s="29"/>
      <c r="F642" s="29"/>
      <c r="G642" s="29"/>
      <c r="H642" s="29"/>
      <c r="I642" s="29"/>
      <c r="J642" s="29"/>
      <c r="K642" s="29"/>
      <c r="L642" s="29"/>
      <c r="M642" s="29"/>
      <c r="N642" s="29"/>
      <c r="O642" s="29"/>
      <c r="P642" s="29"/>
      <c r="Q642" s="29"/>
      <c r="R642" s="29"/>
      <c r="S642" s="29"/>
    </row>
    <row r="643" spans="1:19" customFormat="1" ht="12.75" customHeight="1" x14ac:dyDescent="0.2">
      <c r="A643" s="29"/>
      <c r="B643" s="29"/>
      <c r="C643" s="29"/>
      <c r="D643" s="29"/>
      <c r="E643" s="29"/>
      <c r="F643" s="29"/>
      <c r="G643" s="29"/>
      <c r="H643" s="29"/>
      <c r="I643" s="29"/>
      <c r="J643" s="29"/>
      <c r="K643" s="29"/>
      <c r="L643" s="29"/>
      <c r="M643" s="29"/>
      <c r="N643" s="29"/>
      <c r="O643" s="29"/>
      <c r="P643" s="29"/>
      <c r="Q643" s="29"/>
      <c r="R643" s="29"/>
      <c r="S643" s="29"/>
    </row>
    <row r="644" spans="1:19" customFormat="1" ht="12.75" customHeight="1" x14ac:dyDescent="0.2">
      <c r="A644" s="29"/>
      <c r="B644" s="29"/>
      <c r="C644" s="29"/>
      <c r="D644" s="29"/>
      <c r="E644" s="29"/>
      <c r="F644" s="29"/>
      <c r="G644" s="29"/>
      <c r="H644" s="29"/>
      <c r="I644" s="29"/>
      <c r="J644" s="29"/>
      <c r="K644" s="29"/>
      <c r="L644" s="29"/>
      <c r="M644" s="29"/>
      <c r="N644" s="29"/>
      <c r="O644" s="29"/>
      <c r="P644" s="29"/>
      <c r="Q644" s="29"/>
      <c r="R644" s="29"/>
      <c r="S644" s="29"/>
    </row>
    <row r="645" spans="1:19" customFormat="1" ht="12.75" customHeight="1" x14ac:dyDescent="0.2">
      <c r="A645" s="29"/>
      <c r="B645" s="29"/>
      <c r="C645" s="29"/>
      <c r="D645" s="29"/>
      <c r="E645" s="29"/>
      <c r="F645" s="29"/>
      <c r="G645" s="29"/>
      <c r="H645" s="29"/>
      <c r="I645" s="29"/>
      <c r="J645" s="29"/>
      <c r="K645" s="29"/>
      <c r="L645" s="29"/>
      <c r="M645" s="29"/>
      <c r="N645" s="29"/>
      <c r="O645" s="29"/>
      <c r="P645" s="29"/>
      <c r="Q645" s="29"/>
      <c r="R645" s="29"/>
      <c r="S645" s="29"/>
    </row>
    <row r="646" spans="1:19" customFormat="1" ht="12.75" customHeight="1" x14ac:dyDescent="0.2">
      <c r="A646" s="29"/>
      <c r="B646" s="29"/>
      <c r="C646" s="29"/>
      <c r="D646" s="29"/>
      <c r="E646" s="29"/>
      <c r="F646" s="29"/>
      <c r="G646" s="29"/>
      <c r="H646" s="29"/>
      <c r="I646" s="29"/>
      <c r="J646" s="29"/>
      <c r="K646" s="29"/>
      <c r="L646" s="29"/>
      <c r="M646" s="29"/>
      <c r="N646" s="29"/>
      <c r="O646" s="29"/>
      <c r="P646" s="29"/>
      <c r="Q646" s="29"/>
      <c r="R646" s="29"/>
      <c r="S646" s="29"/>
    </row>
    <row r="647" spans="1:19" customFormat="1" ht="12.75" customHeight="1" x14ac:dyDescent="0.2">
      <c r="A647" s="29"/>
      <c r="B647" s="29"/>
      <c r="C647" s="29"/>
      <c r="D647" s="29"/>
      <c r="E647" s="29"/>
      <c r="F647" s="29"/>
      <c r="G647" s="29"/>
      <c r="H647" s="29"/>
      <c r="I647" s="29"/>
      <c r="J647" s="29"/>
      <c r="K647" s="29"/>
      <c r="L647" s="29"/>
      <c r="M647" s="29"/>
      <c r="N647" s="29"/>
      <c r="O647" s="29"/>
      <c r="P647" s="29"/>
      <c r="Q647" s="29"/>
      <c r="R647" s="29"/>
      <c r="S647" s="29"/>
    </row>
    <row r="648" spans="1:19" customFormat="1" ht="12.75" customHeight="1" x14ac:dyDescent="0.2">
      <c r="A648" s="29"/>
      <c r="B648" s="29"/>
      <c r="C648" s="29"/>
      <c r="D648" s="29"/>
      <c r="E648" s="29"/>
      <c r="F648" s="29"/>
      <c r="G648" s="29"/>
      <c r="H648" s="29"/>
      <c r="I648" s="29"/>
      <c r="J648" s="29"/>
      <c r="K648" s="29"/>
      <c r="L648" s="29"/>
      <c r="M648" s="29"/>
      <c r="N648" s="29"/>
      <c r="O648" s="29"/>
      <c r="P648" s="29"/>
      <c r="Q648" s="29"/>
      <c r="R648" s="29"/>
      <c r="S648" s="29"/>
    </row>
    <row r="649" spans="1:19" customFormat="1" ht="12.75" customHeight="1" x14ac:dyDescent="0.2">
      <c r="A649" s="29"/>
      <c r="B649" s="29"/>
      <c r="C649" s="29"/>
      <c r="D649" s="29"/>
      <c r="E649" s="29"/>
      <c r="F649" s="29"/>
      <c r="G649" s="29"/>
      <c r="H649" s="29"/>
      <c r="I649" s="29"/>
      <c r="J649" s="29"/>
      <c r="K649" s="29"/>
      <c r="L649" s="29"/>
      <c r="M649" s="29"/>
      <c r="N649" s="29"/>
      <c r="O649" s="29"/>
      <c r="P649" s="29"/>
      <c r="Q649" s="29"/>
      <c r="R649" s="29"/>
      <c r="S649" s="29"/>
    </row>
    <row r="650" spans="1:19" customFormat="1" ht="12.75" customHeight="1" x14ac:dyDescent="0.2">
      <c r="A650" s="29"/>
      <c r="B650" s="29"/>
      <c r="C650" s="29"/>
      <c r="D650" s="29"/>
      <c r="E650" s="29"/>
      <c r="F650" s="29"/>
      <c r="G650" s="29"/>
      <c r="H650" s="29"/>
      <c r="I650" s="29"/>
      <c r="J650" s="29"/>
      <c r="K650" s="29"/>
      <c r="L650" s="29"/>
      <c r="M650" s="29"/>
      <c r="N650" s="29"/>
      <c r="O650" s="29"/>
      <c r="P650" s="29"/>
      <c r="Q650" s="29"/>
      <c r="R650" s="29"/>
      <c r="S650" s="29"/>
    </row>
    <row r="651" spans="1:19" customFormat="1" ht="12.75" customHeight="1" x14ac:dyDescent="0.2">
      <c r="A651" s="29"/>
      <c r="B651" s="29"/>
      <c r="C651" s="29"/>
      <c r="D651" s="29"/>
      <c r="E651" s="29"/>
      <c r="F651" s="29"/>
      <c r="G651" s="29"/>
      <c r="H651" s="29"/>
      <c r="I651" s="29"/>
      <c r="J651" s="29"/>
      <c r="K651" s="29"/>
      <c r="L651" s="29"/>
      <c r="M651" s="29"/>
      <c r="N651" s="29"/>
      <c r="O651" s="29"/>
      <c r="P651" s="29"/>
      <c r="Q651" s="29"/>
      <c r="R651" s="29"/>
      <c r="S651" s="29"/>
    </row>
    <row r="652" spans="1:19" customFormat="1" ht="12.75" customHeight="1" x14ac:dyDescent="0.2">
      <c r="A652" s="29"/>
      <c r="B652" s="29"/>
      <c r="C652" s="29"/>
      <c r="D652" s="29"/>
      <c r="E652" s="29"/>
      <c r="F652" s="29"/>
      <c r="G652" s="29"/>
      <c r="H652" s="29"/>
      <c r="I652" s="29"/>
      <c r="J652" s="29"/>
      <c r="K652" s="29"/>
      <c r="L652" s="29"/>
      <c r="M652" s="29"/>
      <c r="N652" s="29"/>
      <c r="O652" s="29"/>
      <c r="P652" s="29"/>
      <c r="Q652" s="29"/>
      <c r="R652" s="29"/>
      <c r="S652" s="29"/>
    </row>
    <row r="653" spans="1:19" customFormat="1" ht="12.75" customHeight="1" x14ac:dyDescent="0.2">
      <c r="A653" s="29"/>
      <c r="B653" s="29"/>
      <c r="C653" s="29"/>
      <c r="D653" s="29"/>
      <c r="E653" s="29"/>
      <c r="F653" s="29"/>
      <c r="G653" s="29"/>
      <c r="H653" s="29"/>
      <c r="I653" s="29"/>
      <c r="J653" s="29"/>
      <c r="K653" s="29"/>
      <c r="L653" s="29"/>
      <c r="M653" s="29"/>
      <c r="N653" s="29"/>
      <c r="O653" s="29"/>
      <c r="P653" s="29"/>
      <c r="Q653" s="29"/>
      <c r="R653" s="29"/>
      <c r="S653" s="29"/>
    </row>
    <row r="654" spans="1:19" customFormat="1" ht="12.75" customHeight="1" x14ac:dyDescent="0.2">
      <c r="A654" s="29"/>
      <c r="B654" s="29"/>
      <c r="C654" s="29"/>
      <c r="D654" s="29"/>
      <c r="E654" s="29"/>
      <c r="F654" s="29"/>
      <c r="G654" s="29"/>
      <c r="H654" s="29"/>
      <c r="I654" s="29"/>
      <c r="J654" s="29"/>
      <c r="K654" s="29"/>
      <c r="L654" s="29"/>
      <c r="M654" s="29"/>
      <c r="N654" s="29"/>
      <c r="O654" s="29"/>
      <c r="P654" s="29"/>
      <c r="Q654" s="29"/>
      <c r="R654" s="29"/>
      <c r="S654" s="29"/>
    </row>
    <row r="655" spans="1:19" customFormat="1" ht="12.75" customHeight="1" x14ac:dyDescent="0.2">
      <c r="A655" s="29"/>
      <c r="B655" s="29"/>
      <c r="C655" s="29"/>
      <c r="D655" s="29"/>
      <c r="E655" s="29"/>
      <c r="F655" s="29"/>
      <c r="G655" s="29"/>
      <c r="H655" s="29"/>
      <c r="I655" s="29"/>
      <c r="J655" s="29"/>
      <c r="K655" s="29"/>
      <c r="L655" s="29"/>
      <c r="M655" s="29"/>
      <c r="N655" s="29"/>
      <c r="O655" s="29"/>
      <c r="P655" s="29"/>
      <c r="Q655" s="29"/>
      <c r="R655" s="29"/>
      <c r="S655" s="29"/>
    </row>
    <row r="656" spans="1:19" customFormat="1" ht="12.75" customHeight="1" x14ac:dyDescent="0.2">
      <c r="A656" s="29"/>
      <c r="B656" s="29"/>
      <c r="C656" s="29"/>
      <c r="D656" s="29"/>
      <c r="E656" s="29"/>
      <c r="F656" s="29"/>
      <c r="G656" s="29"/>
      <c r="H656" s="29"/>
      <c r="I656" s="29"/>
      <c r="J656" s="29"/>
      <c r="K656" s="29"/>
      <c r="L656" s="29"/>
      <c r="M656" s="29"/>
      <c r="N656" s="29"/>
      <c r="O656" s="29"/>
      <c r="P656" s="29"/>
      <c r="Q656" s="29"/>
      <c r="R656" s="29"/>
      <c r="S656" s="29"/>
    </row>
    <row r="657" spans="1:19" customFormat="1" ht="12.75" customHeight="1" x14ac:dyDescent="0.2">
      <c r="A657" s="29"/>
      <c r="B657" s="29"/>
      <c r="C657" s="29"/>
      <c r="D657" s="29"/>
      <c r="E657" s="29"/>
      <c r="F657" s="29"/>
      <c r="G657" s="29"/>
      <c r="H657" s="29"/>
      <c r="I657" s="29"/>
      <c r="J657" s="29"/>
      <c r="K657" s="29"/>
      <c r="L657" s="29"/>
      <c r="M657" s="29"/>
      <c r="N657" s="29"/>
      <c r="O657" s="29"/>
      <c r="P657" s="29"/>
      <c r="Q657" s="29"/>
      <c r="R657" s="29"/>
      <c r="S657" s="29"/>
    </row>
    <row r="658" spans="1:19" customFormat="1" ht="12.75" customHeight="1" x14ac:dyDescent="0.2">
      <c r="A658" s="29"/>
      <c r="B658" s="29"/>
      <c r="C658" s="29"/>
      <c r="D658" s="29"/>
      <c r="E658" s="29"/>
      <c r="F658" s="29"/>
      <c r="G658" s="29"/>
      <c r="H658" s="29"/>
      <c r="I658" s="29"/>
      <c r="J658" s="29"/>
      <c r="K658" s="29"/>
      <c r="L658" s="29"/>
      <c r="M658" s="29"/>
      <c r="N658" s="29"/>
      <c r="O658" s="29"/>
      <c r="P658" s="29"/>
      <c r="Q658" s="29"/>
      <c r="R658" s="29"/>
      <c r="S658" s="29"/>
    </row>
    <row r="659" spans="1:19" customFormat="1" ht="12.75" customHeight="1" x14ac:dyDescent="0.2">
      <c r="A659" s="29"/>
      <c r="B659" s="29"/>
      <c r="C659" s="29"/>
      <c r="D659" s="29"/>
      <c r="E659" s="29"/>
      <c r="F659" s="29"/>
      <c r="G659" s="29"/>
      <c r="H659" s="29"/>
      <c r="I659" s="29"/>
      <c r="J659" s="29"/>
      <c r="K659" s="29"/>
      <c r="L659" s="29"/>
      <c r="M659" s="29"/>
      <c r="N659" s="29"/>
      <c r="O659" s="29"/>
      <c r="P659" s="29"/>
      <c r="Q659" s="29"/>
      <c r="R659" s="29"/>
      <c r="S659" s="29"/>
    </row>
    <row r="660" spans="1:19" customFormat="1" ht="12.75" customHeight="1" x14ac:dyDescent="0.2">
      <c r="A660" s="29"/>
      <c r="B660" s="29"/>
      <c r="C660" s="29"/>
      <c r="D660" s="29"/>
      <c r="E660" s="29"/>
      <c r="F660" s="29"/>
      <c r="G660" s="29"/>
      <c r="H660" s="29"/>
      <c r="I660" s="29"/>
      <c r="J660" s="29"/>
      <c r="K660" s="29"/>
      <c r="L660" s="29"/>
      <c r="M660" s="29"/>
      <c r="N660" s="29"/>
      <c r="O660" s="29"/>
      <c r="P660" s="29"/>
      <c r="Q660" s="29"/>
      <c r="R660" s="29"/>
      <c r="S660" s="29"/>
    </row>
    <row r="661" spans="1:19" customFormat="1" ht="12.75" customHeight="1" x14ac:dyDescent="0.2">
      <c r="A661" s="29"/>
      <c r="B661" s="29"/>
      <c r="C661" s="29"/>
      <c r="D661" s="29"/>
      <c r="E661" s="29"/>
      <c r="F661" s="29"/>
      <c r="G661" s="29"/>
      <c r="H661" s="29"/>
      <c r="I661" s="29"/>
      <c r="J661" s="29"/>
      <c r="K661" s="29"/>
      <c r="L661" s="29"/>
      <c r="M661" s="29"/>
      <c r="N661" s="29"/>
      <c r="O661" s="29"/>
      <c r="P661" s="29"/>
      <c r="Q661" s="29"/>
      <c r="R661" s="29"/>
      <c r="S661" s="29"/>
    </row>
    <row r="662" spans="1:19" customFormat="1" ht="12.75" customHeight="1" x14ac:dyDescent="0.2">
      <c r="A662" s="29"/>
      <c r="B662" s="29"/>
      <c r="C662" s="29"/>
      <c r="D662" s="29"/>
      <c r="E662" s="29"/>
      <c r="F662" s="29"/>
      <c r="G662" s="29"/>
      <c r="H662" s="29"/>
      <c r="I662" s="29"/>
      <c r="J662" s="29"/>
      <c r="K662" s="29"/>
      <c r="L662" s="29"/>
      <c r="M662" s="29"/>
      <c r="N662" s="29"/>
      <c r="O662" s="29"/>
      <c r="P662" s="29"/>
      <c r="Q662" s="29"/>
      <c r="R662" s="29"/>
      <c r="S662" s="29"/>
    </row>
    <row r="663" spans="1:19" customFormat="1" ht="12.75" customHeight="1" x14ac:dyDescent="0.2">
      <c r="A663" s="29"/>
      <c r="B663" s="29"/>
      <c r="C663" s="29"/>
      <c r="D663" s="29"/>
      <c r="E663" s="29"/>
      <c r="F663" s="29"/>
      <c r="G663" s="29"/>
      <c r="H663" s="29"/>
      <c r="I663" s="29"/>
      <c r="J663" s="29"/>
      <c r="K663" s="29"/>
      <c r="L663" s="29"/>
      <c r="M663" s="29"/>
      <c r="N663" s="29"/>
      <c r="O663" s="29"/>
      <c r="P663" s="29"/>
      <c r="Q663" s="29"/>
      <c r="R663" s="29"/>
      <c r="S663" s="29"/>
    </row>
    <row r="664" spans="1:19" customFormat="1" ht="12.75" customHeight="1" x14ac:dyDescent="0.2">
      <c r="A664" s="29"/>
      <c r="B664" s="29"/>
      <c r="C664" s="29"/>
      <c r="D664" s="29"/>
      <c r="E664" s="29"/>
      <c r="F664" s="29"/>
      <c r="G664" s="29"/>
      <c r="H664" s="29"/>
      <c r="I664" s="29"/>
      <c r="J664" s="29"/>
      <c r="K664" s="29"/>
      <c r="L664" s="29"/>
      <c r="M664" s="29"/>
      <c r="N664" s="29"/>
      <c r="O664" s="29"/>
      <c r="P664" s="29"/>
      <c r="Q664" s="29"/>
      <c r="R664" s="29"/>
      <c r="S664" s="29"/>
    </row>
    <row r="665" spans="1:19" customFormat="1" ht="12.75" customHeight="1" x14ac:dyDescent="0.2">
      <c r="A665" s="29"/>
      <c r="B665" s="29"/>
      <c r="C665" s="29"/>
      <c r="D665" s="29"/>
      <c r="E665" s="29"/>
      <c r="F665" s="29"/>
      <c r="G665" s="29"/>
      <c r="H665" s="29"/>
      <c r="I665" s="29"/>
      <c r="J665" s="29"/>
      <c r="K665" s="29"/>
      <c r="L665" s="29"/>
      <c r="M665" s="29"/>
      <c r="N665" s="29"/>
      <c r="O665" s="29"/>
      <c r="P665" s="29"/>
      <c r="Q665" s="29"/>
      <c r="R665" s="29"/>
      <c r="S665" s="29"/>
    </row>
    <row r="666" spans="1:19" customFormat="1" ht="12.75" customHeight="1" x14ac:dyDescent="0.2">
      <c r="A666" s="29"/>
      <c r="B666" s="29"/>
      <c r="C666" s="29"/>
      <c r="D666" s="29"/>
      <c r="E666" s="29"/>
      <c r="F666" s="29"/>
      <c r="G666" s="29"/>
      <c r="H666" s="29"/>
      <c r="I666" s="29"/>
      <c r="J666" s="29"/>
      <c r="K666" s="29"/>
      <c r="L666" s="29"/>
      <c r="M666" s="29"/>
      <c r="N666" s="29"/>
      <c r="O666" s="29"/>
      <c r="P666" s="29"/>
      <c r="Q666" s="29"/>
      <c r="R666" s="29"/>
      <c r="S666" s="29"/>
    </row>
    <row r="667" spans="1:19" customFormat="1" ht="12.75" customHeight="1" x14ac:dyDescent="0.2">
      <c r="A667" s="29"/>
      <c r="B667" s="29"/>
      <c r="C667" s="29"/>
      <c r="D667" s="29"/>
      <c r="E667" s="29"/>
      <c r="F667" s="29"/>
      <c r="G667" s="29"/>
      <c r="H667" s="29"/>
      <c r="I667" s="29"/>
      <c r="J667" s="29"/>
      <c r="K667" s="29"/>
      <c r="L667" s="29"/>
      <c r="M667" s="29"/>
      <c r="N667" s="29"/>
      <c r="O667" s="29"/>
      <c r="P667" s="29"/>
      <c r="Q667" s="29"/>
      <c r="R667" s="29"/>
      <c r="S667" s="29"/>
    </row>
    <row r="668" spans="1:19" customFormat="1" ht="12.75" customHeight="1" x14ac:dyDescent="0.2">
      <c r="A668" s="29"/>
      <c r="B668" s="29"/>
      <c r="C668" s="29"/>
      <c r="D668" s="29"/>
      <c r="E668" s="29"/>
      <c r="F668" s="29"/>
      <c r="G668" s="29"/>
      <c r="H668" s="29"/>
      <c r="I668" s="29"/>
      <c r="J668" s="29"/>
      <c r="K668" s="29"/>
      <c r="L668" s="29"/>
      <c r="M668" s="29"/>
      <c r="N668" s="29"/>
      <c r="O668" s="29"/>
      <c r="P668" s="29"/>
      <c r="Q668" s="29"/>
      <c r="R668" s="29"/>
      <c r="S668" s="29"/>
    </row>
    <row r="669" spans="1:19" customFormat="1" ht="12.75" customHeight="1" x14ac:dyDescent="0.2">
      <c r="A669" s="29"/>
      <c r="B669" s="29"/>
      <c r="C669" s="29"/>
      <c r="D669" s="29"/>
      <c r="E669" s="29"/>
      <c r="F669" s="29"/>
      <c r="G669" s="29"/>
      <c r="H669" s="29"/>
      <c r="I669" s="29"/>
      <c r="J669" s="29"/>
      <c r="K669" s="29"/>
      <c r="L669" s="29"/>
      <c r="M669" s="29"/>
      <c r="N669" s="29"/>
      <c r="O669" s="29"/>
      <c r="P669" s="29"/>
      <c r="Q669" s="29"/>
      <c r="R669" s="29"/>
      <c r="S669" s="29"/>
    </row>
    <row r="670" spans="1:19" customFormat="1" ht="12.75" customHeight="1" x14ac:dyDescent="0.2">
      <c r="A670" s="29"/>
      <c r="B670" s="29"/>
      <c r="C670" s="29"/>
      <c r="D670" s="29"/>
      <c r="E670" s="29"/>
      <c r="F670" s="29"/>
      <c r="G670" s="29"/>
      <c r="H670" s="29"/>
      <c r="I670" s="29"/>
      <c r="J670" s="29"/>
      <c r="K670" s="29"/>
      <c r="L670" s="29"/>
      <c r="M670" s="29"/>
      <c r="N670" s="29"/>
      <c r="O670" s="29"/>
      <c r="P670" s="29"/>
      <c r="Q670" s="29"/>
      <c r="R670" s="29"/>
      <c r="S670" s="29"/>
    </row>
    <row r="671" spans="1:19" customFormat="1" ht="12.75" customHeight="1" x14ac:dyDescent="0.2">
      <c r="A671" s="29"/>
      <c r="B671" s="29"/>
      <c r="C671" s="29"/>
      <c r="D671" s="29"/>
      <c r="E671" s="29"/>
      <c r="F671" s="29"/>
      <c r="G671" s="29"/>
      <c r="H671" s="29"/>
      <c r="I671" s="29"/>
      <c r="J671" s="29"/>
      <c r="K671" s="29"/>
      <c r="L671" s="29"/>
      <c r="M671" s="29"/>
      <c r="N671" s="29"/>
      <c r="O671" s="29"/>
      <c r="P671" s="29"/>
      <c r="Q671" s="29"/>
      <c r="R671" s="29"/>
      <c r="S671" s="29"/>
    </row>
    <row r="672" spans="1:19" customFormat="1" ht="12.75" customHeight="1" x14ac:dyDescent="0.2">
      <c r="A672" s="29"/>
      <c r="B672" s="29"/>
      <c r="C672" s="29"/>
      <c r="D672" s="29"/>
      <c r="E672" s="29"/>
      <c r="F672" s="29"/>
      <c r="G672" s="29"/>
      <c r="H672" s="29"/>
      <c r="I672" s="29"/>
      <c r="J672" s="29"/>
      <c r="K672" s="29"/>
      <c r="L672" s="29"/>
      <c r="M672" s="29"/>
      <c r="N672" s="29"/>
      <c r="O672" s="29"/>
      <c r="P672" s="29"/>
      <c r="Q672" s="29"/>
      <c r="R672" s="29"/>
      <c r="S672" s="29"/>
    </row>
    <row r="673" spans="1:19" customFormat="1" ht="12.75" customHeight="1" x14ac:dyDescent="0.2">
      <c r="A673" s="29"/>
      <c r="B673" s="29"/>
      <c r="C673" s="29"/>
      <c r="D673" s="29"/>
      <c r="E673" s="29"/>
      <c r="F673" s="29"/>
      <c r="G673" s="29"/>
      <c r="H673" s="29"/>
      <c r="I673" s="29"/>
      <c r="J673" s="29"/>
      <c r="K673" s="29"/>
      <c r="L673" s="29"/>
      <c r="M673" s="29"/>
      <c r="N673" s="29"/>
      <c r="O673" s="29"/>
      <c r="P673" s="29"/>
      <c r="Q673" s="29"/>
      <c r="R673" s="29"/>
      <c r="S673" s="29"/>
    </row>
    <row r="674" spans="1:19" customFormat="1" ht="12.75" customHeight="1" x14ac:dyDescent="0.2">
      <c r="A674" s="29"/>
      <c r="B674" s="29"/>
      <c r="C674" s="29"/>
      <c r="D674" s="29"/>
      <c r="E674" s="29"/>
      <c r="F674" s="29"/>
      <c r="G674" s="29"/>
      <c r="H674" s="29"/>
      <c r="I674" s="29"/>
      <c r="J674" s="29"/>
      <c r="K674" s="29"/>
      <c r="L674" s="29"/>
      <c r="M674" s="29"/>
      <c r="N674" s="29"/>
      <c r="O674" s="29"/>
      <c r="P674" s="29"/>
      <c r="Q674" s="29"/>
      <c r="R674" s="29"/>
      <c r="S674" s="29"/>
    </row>
    <row r="675" spans="1:19" customFormat="1" ht="12.75" customHeight="1" x14ac:dyDescent="0.2">
      <c r="A675" s="29"/>
      <c r="B675" s="29"/>
      <c r="C675" s="29"/>
      <c r="D675" s="29"/>
      <c r="E675" s="29"/>
      <c r="F675" s="29"/>
      <c r="G675" s="29"/>
      <c r="H675" s="29"/>
      <c r="I675" s="29"/>
      <c r="J675" s="29"/>
      <c r="K675" s="29"/>
      <c r="L675" s="29"/>
      <c r="M675" s="29"/>
      <c r="N675" s="29"/>
      <c r="O675" s="29"/>
      <c r="P675" s="29"/>
      <c r="Q675" s="29"/>
      <c r="R675" s="29"/>
      <c r="S675" s="29"/>
    </row>
    <row r="676" spans="1:19" customFormat="1" ht="12.75" customHeight="1" x14ac:dyDescent="0.2">
      <c r="A676" s="29"/>
      <c r="B676" s="29"/>
      <c r="C676" s="29"/>
      <c r="D676" s="29"/>
      <c r="E676" s="29"/>
      <c r="F676" s="29"/>
      <c r="G676" s="29"/>
      <c r="H676" s="29"/>
      <c r="I676" s="29"/>
      <c r="J676" s="29"/>
      <c r="K676" s="29"/>
      <c r="L676" s="29"/>
      <c r="M676" s="29"/>
      <c r="N676" s="29"/>
      <c r="O676" s="29"/>
      <c r="P676" s="29"/>
      <c r="Q676" s="29"/>
      <c r="R676" s="29"/>
      <c r="S676" s="29"/>
    </row>
    <row r="677" spans="1:19" customFormat="1" ht="12.75" customHeight="1" x14ac:dyDescent="0.2">
      <c r="A677" s="29"/>
      <c r="B677" s="29"/>
      <c r="C677" s="29"/>
      <c r="D677" s="29"/>
      <c r="E677" s="29"/>
      <c r="F677" s="29"/>
      <c r="G677" s="29"/>
      <c r="H677" s="29"/>
      <c r="I677" s="29"/>
      <c r="J677" s="29"/>
      <c r="K677" s="29"/>
      <c r="L677" s="29"/>
      <c r="M677" s="29"/>
      <c r="N677" s="29"/>
      <c r="O677" s="29"/>
      <c r="P677" s="29"/>
      <c r="Q677" s="29"/>
      <c r="R677" s="29"/>
      <c r="S677" s="29"/>
    </row>
    <row r="678" spans="1:19" customFormat="1" ht="12.75" customHeight="1" x14ac:dyDescent="0.2">
      <c r="A678" s="29"/>
      <c r="B678" s="29"/>
      <c r="C678" s="29"/>
      <c r="D678" s="29"/>
      <c r="E678" s="29"/>
      <c r="F678" s="29"/>
      <c r="G678" s="29"/>
      <c r="H678" s="29"/>
      <c r="I678" s="29"/>
      <c r="J678" s="29"/>
      <c r="K678" s="29"/>
      <c r="L678" s="29"/>
      <c r="M678" s="29"/>
      <c r="N678" s="29"/>
      <c r="O678" s="29"/>
      <c r="P678" s="29"/>
      <c r="Q678" s="29"/>
      <c r="R678" s="29"/>
      <c r="S678" s="29"/>
    </row>
    <row r="679" spans="1:19" customFormat="1" ht="12.75" customHeight="1" x14ac:dyDescent="0.2">
      <c r="A679" s="29"/>
      <c r="B679" s="29"/>
      <c r="C679" s="29"/>
      <c r="D679" s="29"/>
      <c r="E679" s="29"/>
      <c r="F679" s="29"/>
      <c r="G679" s="29"/>
      <c r="H679" s="29"/>
      <c r="I679" s="29"/>
      <c r="J679" s="29"/>
      <c r="K679" s="29"/>
      <c r="L679" s="29"/>
      <c r="M679" s="29"/>
      <c r="N679" s="29"/>
      <c r="O679" s="29"/>
      <c r="P679" s="29"/>
      <c r="Q679" s="29"/>
      <c r="R679" s="29"/>
      <c r="S679" s="29"/>
    </row>
    <row r="680" spans="1:19" customFormat="1" ht="12.75" customHeight="1" x14ac:dyDescent="0.2">
      <c r="A680" s="29"/>
      <c r="B680" s="29"/>
      <c r="C680" s="29"/>
      <c r="D680" s="29"/>
      <c r="E680" s="29"/>
      <c r="F680" s="29"/>
      <c r="G680" s="29"/>
      <c r="H680" s="29"/>
      <c r="I680" s="29"/>
      <c r="J680" s="29"/>
      <c r="K680" s="29"/>
      <c r="L680" s="29"/>
      <c r="M680" s="29"/>
      <c r="N680" s="29"/>
      <c r="O680" s="29"/>
      <c r="P680" s="29"/>
      <c r="Q680" s="29"/>
      <c r="R680" s="29"/>
      <c r="S680" s="29"/>
    </row>
    <row r="681" spans="1:19" customFormat="1" ht="12.75" customHeight="1" x14ac:dyDescent="0.2">
      <c r="A681" s="29"/>
      <c r="B681" s="29"/>
      <c r="C681" s="29"/>
      <c r="D681" s="29"/>
      <c r="E681" s="29"/>
      <c r="F681" s="29"/>
      <c r="G681" s="29"/>
      <c r="H681" s="29"/>
      <c r="I681" s="29"/>
      <c r="J681" s="29"/>
      <c r="K681" s="29"/>
      <c r="L681" s="29"/>
      <c r="M681" s="29"/>
      <c r="N681" s="29"/>
      <c r="O681" s="29"/>
      <c r="P681" s="29"/>
      <c r="Q681" s="29"/>
      <c r="R681" s="29"/>
      <c r="S681" s="29"/>
    </row>
    <row r="682" spans="1:19" customFormat="1" ht="12.75" customHeight="1" x14ac:dyDescent="0.2">
      <c r="A682" s="29"/>
      <c r="B682" s="29"/>
      <c r="C682" s="29"/>
      <c r="D682" s="29"/>
      <c r="E682" s="29"/>
      <c r="F682" s="29"/>
      <c r="G682" s="29"/>
      <c r="H682" s="29"/>
      <c r="I682" s="29"/>
      <c r="J682" s="29"/>
      <c r="K682" s="29"/>
      <c r="L682" s="29"/>
      <c r="M682" s="29"/>
      <c r="N682" s="29"/>
      <c r="O682" s="29"/>
      <c r="P682" s="29"/>
      <c r="Q682" s="29"/>
      <c r="R682" s="29"/>
      <c r="S682" s="29"/>
    </row>
    <row r="683" spans="1:19" customFormat="1" ht="12.75" customHeight="1" x14ac:dyDescent="0.2">
      <c r="A683" s="29"/>
      <c r="B683" s="29"/>
      <c r="C683" s="29"/>
      <c r="D683" s="29"/>
      <c r="E683" s="29"/>
      <c r="F683" s="29"/>
      <c r="G683" s="29"/>
      <c r="H683" s="29"/>
      <c r="I683" s="29"/>
      <c r="J683" s="29"/>
      <c r="K683" s="29"/>
      <c r="L683" s="29"/>
      <c r="M683" s="29"/>
      <c r="N683" s="29"/>
      <c r="O683" s="29"/>
      <c r="P683" s="29"/>
      <c r="Q683" s="29"/>
      <c r="R683" s="29"/>
      <c r="S683" s="29"/>
    </row>
    <row r="684" spans="1:19" customFormat="1" ht="12.75" customHeight="1" x14ac:dyDescent="0.2">
      <c r="A684" s="29"/>
      <c r="B684" s="29"/>
      <c r="C684" s="29"/>
      <c r="D684" s="29"/>
      <c r="E684" s="29"/>
      <c r="F684" s="29"/>
      <c r="G684" s="29"/>
      <c r="H684" s="29"/>
      <c r="I684" s="29"/>
      <c r="J684" s="29"/>
      <c r="K684" s="29"/>
      <c r="L684" s="29"/>
      <c r="M684" s="29"/>
      <c r="N684" s="29"/>
      <c r="O684" s="29"/>
      <c r="P684" s="29"/>
      <c r="Q684" s="29"/>
      <c r="R684" s="29"/>
      <c r="S684" s="29"/>
    </row>
    <row r="685" spans="1:19" customFormat="1" ht="12.75" customHeight="1" x14ac:dyDescent="0.2">
      <c r="A685" s="29"/>
      <c r="B685" s="29"/>
      <c r="C685" s="29"/>
      <c r="D685" s="29"/>
      <c r="E685" s="29"/>
      <c r="F685" s="29"/>
      <c r="G685" s="29"/>
      <c r="H685" s="29"/>
      <c r="I685" s="29"/>
      <c r="J685" s="29"/>
      <c r="K685" s="29"/>
      <c r="L685" s="29"/>
      <c r="M685" s="29"/>
      <c r="N685" s="29"/>
      <c r="O685" s="29"/>
      <c r="P685" s="29"/>
      <c r="Q685" s="29"/>
      <c r="R685" s="29"/>
      <c r="S685" s="29"/>
    </row>
    <row r="686" spans="1:19" customFormat="1" ht="12.75" customHeight="1" x14ac:dyDescent="0.2">
      <c r="A686" s="29"/>
      <c r="B686" s="29"/>
      <c r="C686" s="29"/>
      <c r="D686" s="29"/>
      <c r="E686" s="29"/>
      <c r="F686" s="29"/>
      <c r="G686" s="29"/>
      <c r="H686" s="29"/>
      <c r="I686" s="29"/>
      <c r="J686" s="29"/>
      <c r="K686" s="29"/>
      <c r="L686" s="29"/>
      <c r="M686" s="29"/>
      <c r="N686" s="29"/>
      <c r="O686" s="29"/>
      <c r="P686" s="29"/>
      <c r="Q686" s="29"/>
      <c r="R686" s="29"/>
      <c r="S686" s="29"/>
    </row>
    <row r="687" spans="1:19" customFormat="1" ht="12.75" customHeight="1" x14ac:dyDescent="0.2">
      <c r="A687" s="29"/>
      <c r="B687" s="29"/>
      <c r="C687" s="29"/>
      <c r="D687" s="29"/>
      <c r="E687" s="29"/>
      <c r="F687" s="29"/>
      <c r="G687" s="29"/>
      <c r="H687" s="29"/>
      <c r="I687" s="29"/>
      <c r="J687" s="29"/>
      <c r="K687" s="29"/>
      <c r="L687" s="29"/>
      <c r="M687" s="29"/>
      <c r="N687" s="29"/>
      <c r="O687" s="29"/>
      <c r="P687" s="29"/>
      <c r="Q687" s="29"/>
      <c r="R687" s="29"/>
      <c r="S687" s="29"/>
    </row>
    <row r="688" spans="1:19" customFormat="1" ht="12.75" customHeight="1" x14ac:dyDescent="0.2">
      <c r="A688" s="29"/>
      <c r="B688" s="29"/>
      <c r="C688" s="29"/>
      <c r="D688" s="29"/>
      <c r="E688" s="29"/>
      <c r="F688" s="29"/>
      <c r="G688" s="29"/>
      <c r="H688" s="29"/>
      <c r="I688" s="29"/>
      <c r="J688" s="29"/>
      <c r="K688" s="29"/>
      <c r="L688" s="29"/>
      <c r="M688" s="29"/>
      <c r="N688" s="29"/>
      <c r="O688" s="29"/>
      <c r="P688" s="29"/>
      <c r="Q688" s="29"/>
      <c r="R688" s="29"/>
      <c r="S688" s="29"/>
    </row>
    <row r="689" spans="1:19" customFormat="1" ht="12.75" customHeight="1" x14ac:dyDescent="0.2">
      <c r="A689" s="29"/>
      <c r="B689" s="29"/>
      <c r="C689" s="29"/>
      <c r="D689" s="29"/>
      <c r="E689" s="29"/>
      <c r="F689" s="29"/>
      <c r="G689" s="29"/>
      <c r="H689" s="29"/>
      <c r="I689" s="29"/>
      <c r="J689" s="29"/>
      <c r="K689" s="29"/>
      <c r="L689" s="29"/>
      <c r="M689" s="29"/>
      <c r="N689" s="29"/>
      <c r="O689" s="29"/>
      <c r="P689" s="29"/>
      <c r="Q689" s="29"/>
      <c r="R689" s="29"/>
      <c r="S689" s="29"/>
    </row>
    <row r="690" spans="1:19" customFormat="1" ht="12.75" customHeight="1" x14ac:dyDescent="0.2">
      <c r="A690" s="29"/>
      <c r="B690" s="29"/>
      <c r="C690" s="29"/>
      <c r="D690" s="29"/>
      <c r="E690" s="29"/>
      <c r="F690" s="29"/>
      <c r="G690" s="29"/>
      <c r="H690" s="29"/>
      <c r="I690" s="29"/>
      <c r="J690" s="29"/>
      <c r="K690" s="29"/>
      <c r="L690" s="29"/>
      <c r="M690" s="29"/>
      <c r="N690" s="29"/>
      <c r="O690" s="29"/>
      <c r="P690" s="29"/>
      <c r="Q690" s="29"/>
      <c r="R690" s="29"/>
      <c r="S690" s="29"/>
    </row>
    <row r="691" spans="1:19" customFormat="1" ht="12.75" customHeight="1" x14ac:dyDescent="0.2">
      <c r="A691" s="29"/>
      <c r="B691" s="29"/>
      <c r="C691" s="29"/>
      <c r="D691" s="29"/>
      <c r="E691" s="29"/>
      <c r="F691" s="29"/>
      <c r="G691" s="29"/>
      <c r="H691" s="29"/>
      <c r="I691" s="29"/>
      <c r="J691" s="29"/>
      <c r="K691" s="29"/>
      <c r="L691" s="29"/>
      <c r="M691" s="29"/>
      <c r="N691" s="29"/>
      <c r="O691" s="29"/>
      <c r="P691" s="29"/>
      <c r="Q691" s="29"/>
      <c r="R691" s="29"/>
      <c r="S691" s="29"/>
    </row>
    <row r="692" spans="1:19" customFormat="1" ht="12.75" customHeight="1" x14ac:dyDescent="0.2">
      <c r="A692" s="29"/>
      <c r="B692" s="29"/>
      <c r="C692" s="29"/>
      <c r="D692" s="29"/>
      <c r="E692" s="29"/>
      <c r="F692" s="29"/>
      <c r="G692" s="29"/>
      <c r="H692" s="29"/>
      <c r="I692" s="29"/>
      <c r="J692" s="29"/>
      <c r="K692" s="29"/>
      <c r="L692" s="29"/>
      <c r="M692" s="29"/>
      <c r="N692" s="29"/>
      <c r="O692" s="29"/>
      <c r="P692" s="29"/>
      <c r="Q692" s="29"/>
      <c r="R692" s="29"/>
      <c r="S692" s="29"/>
    </row>
    <row r="693" spans="1:19" customFormat="1" ht="12.75" customHeight="1" x14ac:dyDescent="0.2">
      <c r="A693" s="29"/>
      <c r="B693" s="29"/>
      <c r="C693" s="29"/>
      <c r="D693" s="29"/>
      <c r="E693" s="29"/>
      <c r="F693" s="29"/>
      <c r="G693" s="29"/>
      <c r="H693" s="29"/>
      <c r="I693" s="29"/>
      <c r="J693" s="29"/>
      <c r="K693" s="29"/>
      <c r="L693" s="29"/>
      <c r="M693" s="29"/>
      <c r="N693" s="29"/>
      <c r="O693" s="29"/>
      <c r="P693" s="29"/>
      <c r="Q693" s="29"/>
      <c r="R693" s="29"/>
      <c r="S693" s="29"/>
    </row>
    <row r="694" spans="1:19" customFormat="1" ht="12.75" customHeight="1" x14ac:dyDescent="0.2">
      <c r="A694" s="29"/>
      <c r="B694" s="29"/>
      <c r="C694" s="29"/>
      <c r="D694" s="29"/>
      <c r="E694" s="29"/>
      <c r="F694" s="29"/>
      <c r="G694" s="29"/>
      <c r="H694" s="29"/>
      <c r="I694" s="29"/>
      <c r="J694" s="29"/>
      <c r="K694" s="29"/>
      <c r="L694" s="29"/>
      <c r="M694" s="29"/>
      <c r="N694" s="29"/>
      <c r="O694" s="29"/>
      <c r="P694" s="29"/>
      <c r="Q694" s="29"/>
      <c r="R694" s="29"/>
      <c r="S694" s="29"/>
    </row>
    <row r="695" spans="1:19" customFormat="1" ht="12.75" customHeight="1" x14ac:dyDescent="0.2">
      <c r="A695" s="29"/>
      <c r="B695" s="29"/>
      <c r="C695" s="29"/>
      <c r="D695" s="29"/>
      <c r="E695" s="29"/>
      <c r="F695" s="29"/>
      <c r="G695" s="29"/>
      <c r="H695" s="29"/>
      <c r="I695" s="29"/>
      <c r="J695" s="29"/>
      <c r="K695" s="29"/>
      <c r="L695" s="29"/>
      <c r="M695" s="29"/>
      <c r="N695" s="29"/>
      <c r="O695" s="29"/>
      <c r="P695" s="29"/>
      <c r="Q695" s="29"/>
      <c r="R695" s="29"/>
      <c r="S695" s="29"/>
    </row>
    <row r="696" spans="1:19" customFormat="1" ht="12.75" customHeight="1" x14ac:dyDescent="0.2">
      <c r="A696" s="29"/>
      <c r="B696" s="29"/>
      <c r="C696" s="29"/>
      <c r="D696" s="29"/>
      <c r="E696" s="29"/>
      <c r="F696" s="29"/>
      <c r="G696" s="29"/>
      <c r="H696" s="29"/>
      <c r="I696" s="29"/>
      <c r="J696" s="29"/>
      <c r="K696" s="29"/>
      <c r="L696" s="29"/>
      <c r="M696" s="29"/>
      <c r="N696" s="29"/>
      <c r="O696" s="29"/>
      <c r="P696" s="29"/>
      <c r="Q696" s="29"/>
      <c r="R696" s="29"/>
      <c r="S696" s="29"/>
    </row>
    <row r="697" spans="1:19" customFormat="1" ht="12.75" customHeight="1" x14ac:dyDescent="0.2">
      <c r="A697" s="29"/>
      <c r="B697" s="29"/>
      <c r="C697" s="29"/>
      <c r="D697" s="29"/>
      <c r="E697" s="29"/>
      <c r="F697" s="29"/>
      <c r="G697" s="29"/>
      <c r="H697" s="29"/>
      <c r="I697" s="29"/>
      <c r="J697" s="29"/>
      <c r="K697" s="29"/>
      <c r="L697" s="29"/>
      <c r="M697" s="29"/>
      <c r="N697" s="29"/>
      <c r="O697" s="29"/>
      <c r="P697" s="29"/>
      <c r="Q697" s="29"/>
      <c r="R697" s="29"/>
      <c r="S697" s="29"/>
    </row>
    <row r="698" spans="1:19" customFormat="1" ht="12.75" customHeight="1" x14ac:dyDescent="0.2">
      <c r="A698" s="29"/>
      <c r="B698" s="29"/>
      <c r="C698" s="29"/>
      <c r="D698" s="29"/>
      <c r="E698" s="29"/>
      <c r="F698" s="29"/>
      <c r="G698" s="29"/>
      <c r="H698" s="29"/>
      <c r="I698" s="29"/>
      <c r="J698" s="29"/>
      <c r="K698" s="29"/>
      <c r="L698" s="29"/>
      <c r="M698" s="29"/>
      <c r="N698" s="29"/>
      <c r="O698" s="29"/>
      <c r="P698" s="29"/>
      <c r="Q698" s="29"/>
      <c r="R698" s="29"/>
      <c r="S698" s="29"/>
    </row>
    <row r="699" spans="1:19" customFormat="1" ht="12.75" customHeight="1" x14ac:dyDescent="0.2">
      <c r="A699" s="29"/>
      <c r="B699" s="29"/>
      <c r="C699" s="29"/>
      <c r="D699" s="29"/>
      <c r="E699" s="29"/>
      <c r="F699" s="29"/>
      <c r="G699" s="29"/>
      <c r="H699" s="29"/>
      <c r="I699" s="29"/>
      <c r="J699" s="29"/>
      <c r="K699" s="29"/>
      <c r="L699" s="29"/>
      <c r="M699" s="29"/>
      <c r="N699" s="29"/>
      <c r="O699" s="29"/>
      <c r="P699" s="29"/>
      <c r="Q699" s="29"/>
      <c r="R699" s="29"/>
      <c r="S699" s="29"/>
    </row>
    <row r="700" spans="1:19" customFormat="1" ht="12.75" customHeight="1" x14ac:dyDescent="0.2">
      <c r="A700" s="29"/>
      <c r="B700" s="29"/>
      <c r="C700" s="29"/>
      <c r="D700" s="29"/>
      <c r="E700" s="29"/>
      <c r="F700" s="29"/>
      <c r="G700" s="29"/>
      <c r="H700" s="29"/>
      <c r="I700" s="29"/>
      <c r="J700" s="29"/>
      <c r="K700" s="29"/>
      <c r="L700" s="29"/>
      <c r="M700" s="29"/>
      <c r="N700" s="29"/>
      <c r="O700" s="29"/>
      <c r="P700" s="29"/>
      <c r="Q700" s="29"/>
      <c r="R700" s="29"/>
      <c r="S700" s="29"/>
    </row>
    <row r="701" spans="1:19" customFormat="1" ht="12.75" customHeight="1" x14ac:dyDescent="0.2">
      <c r="A701" s="29"/>
      <c r="B701" s="29"/>
      <c r="C701" s="29"/>
      <c r="D701" s="29"/>
      <c r="E701" s="29"/>
      <c r="F701" s="29"/>
      <c r="G701" s="29"/>
      <c r="H701" s="29"/>
      <c r="I701" s="29"/>
      <c r="J701" s="29"/>
      <c r="K701" s="29"/>
      <c r="L701" s="29"/>
      <c r="M701" s="29"/>
      <c r="N701" s="29"/>
      <c r="O701" s="29"/>
      <c r="P701" s="29"/>
      <c r="Q701" s="29"/>
      <c r="R701" s="29"/>
      <c r="S701" s="29"/>
    </row>
    <row r="702" spans="1:19" customFormat="1" ht="12.75" customHeight="1" x14ac:dyDescent="0.2">
      <c r="A702" s="29"/>
      <c r="B702" s="29"/>
      <c r="C702" s="29"/>
      <c r="D702" s="29"/>
      <c r="E702" s="29"/>
      <c r="F702" s="29"/>
      <c r="G702" s="29"/>
      <c r="H702" s="29"/>
      <c r="I702" s="29"/>
      <c r="J702" s="29"/>
      <c r="K702" s="29"/>
      <c r="L702" s="29"/>
      <c r="M702" s="29"/>
      <c r="N702" s="29"/>
      <c r="O702" s="29"/>
      <c r="P702" s="29"/>
      <c r="Q702" s="29"/>
      <c r="R702" s="29"/>
      <c r="S702" s="29"/>
    </row>
    <row r="703" spans="1:19" customFormat="1" ht="12.75" customHeight="1" x14ac:dyDescent="0.2">
      <c r="A703" s="29"/>
      <c r="B703" s="29"/>
      <c r="C703" s="29"/>
      <c r="D703" s="29"/>
      <c r="E703" s="29"/>
      <c r="F703" s="29"/>
      <c r="G703" s="29"/>
      <c r="H703" s="29"/>
      <c r="I703" s="29"/>
      <c r="J703" s="29"/>
      <c r="K703" s="29"/>
      <c r="L703" s="29"/>
      <c r="M703" s="29"/>
      <c r="N703" s="29"/>
      <c r="O703" s="29"/>
      <c r="P703" s="29"/>
      <c r="Q703" s="29"/>
      <c r="R703" s="29"/>
      <c r="S703" s="29"/>
    </row>
    <row r="704" spans="1:19" customFormat="1" ht="12.75" customHeight="1" x14ac:dyDescent="0.2">
      <c r="A704" s="29"/>
      <c r="B704" s="29"/>
      <c r="C704" s="29"/>
      <c r="D704" s="29"/>
      <c r="E704" s="29"/>
      <c r="F704" s="29"/>
      <c r="G704" s="29"/>
      <c r="H704" s="29"/>
      <c r="I704" s="29"/>
      <c r="J704" s="29"/>
      <c r="K704" s="29"/>
      <c r="L704" s="29"/>
      <c r="M704" s="29"/>
      <c r="N704" s="29"/>
      <c r="O704" s="29"/>
      <c r="P704" s="29"/>
      <c r="Q704" s="29"/>
      <c r="R704" s="29"/>
      <c r="S704" s="29"/>
    </row>
    <row r="705" spans="1:19" customFormat="1" ht="12.75" customHeight="1" x14ac:dyDescent="0.2">
      <c r="A705" s="29"/>
      <c r="B705" s="29"/>
      <c r="C705" s="29"/>
      <c r="D705" s="29"/>
      <c r="E705" s="29"/>
      <c r="F705" s="29"/>
      <c r="G705" s="29"/>
      <c r="H705" s="29"/>
      <c r="I705" s="29"/>
      <c r="J705" s="29"/>
      <c r="K705" s="29"/>
      <c r="L705" s="29"/>
      <c r="M705" s="29"/>
      <c r="N705" s="29"/>
      <c r="O705" s="29"/>
      <c r="P705" s="29"/>
      <c r="Q705" s="29"/>
      <c r="R705" s="29"/>
      <c r="S705" s="29"/>
    </row>
    <row r="706" spans="1:19" customFormat="1" ht="12.75" customHeight="1" x14ac:dyDescent="0.2">
      <c r="A706" s="29"/>
      <c r="B706" s="29"/>
      <c r="C706" s="29"/>
      <c r="D706" s="29"/>
      <c r="E706" s="29"/>
      <c r="F706" s="29"/>
      <c r="G706" s="29"/>
      <c r="H706" s="29"/>
      <c r="I706" s="29"/>
      <c r="J706" s="29"/>
      <c r="K706" s="29"/>
      <c r="L706" s="29"/>
      <c r="M706" s="29"/>
      <c r="N706" s="29"/>
      <c r="O706" s="29"/>
      <c r="P706" s="29"/>
      <c r="Q706" s="29"/>
      <c r="R706" s="29"/>
      <c r="S706" s="29"/>
    </row>
    <row r="707" spans="1:19" customFormat="1" ht="12.75" customHeight="1" x14ac:dyDescent="0.2">
      <c r="A707" s="29"/>
      <c r="B707" s="29"/>
      <c r="C707" s="29"/>
      <c r="D707" s="29"/>
      <c r="E707" s="29"/>
      <c r="F707" s="29"/>
      <c r="G707" s="29"/>
      <c r="H707" s="29"/>
      <c r="I707" s="29"/>
      <c r="J707" s="29"/>
      <c r="K707" s="29"/>
      <c r="L707" s="29"/>
      <c r="M707" s="29"/>
      <c r="N707" s="29"/>
      <c r="O707" s="29"/>
      <c r="P707" s="29"/>
      <c r="Q707" s="29"/>
      <c r="R707" s="29"/>
      <c r="S707" s="29"/>
    </row>
    <row r="708" spans="1:19" customFormat="1" ht="12.75" customHeight="1" x14ac:dyDescent="0.2">
      <c r="A708" s="29"/>
      <c r="B708" s="29"/>
      <c r="C708" s="29"/>
      <c r="D708" s="29"/>
      <c r="E708" s="29"/>
      <c r="F708" s="29"/>
      <c r="G708" s="29"/>
      <c r="H708" s="29"/>
      <c r="I708" s="29"/>
      <c r="J708" s="29"/>
      <c r="K708" s="29"/>
      <c r="L708" s="29"/>
      <c r="M708" s="29"/>
      <c r="N708" s="29"/>
      <c r="O708" s="29"/>
      <c r="P708" s="29"/>
      <c r="Q708" s="29"/>
      <c r="R708" s="29"/>
      <c r="S708" s="29"/>
    </row>
    <row r="709" spans="1:19" customFormat="1" ht="12.75" customHeight="1" x14ac:dyDescent="0.2">
      <c r="A709" s="29"/>
      <c r="B709" s="29"/>
      <c r="C709" s="29"/>
      <c r="D709" s="29"/>
      <c r="E709" s="29"/>
      <c r="F709" s="29"/>
      <c r="G709" s="29"/>
      <c r="H709" s="29"/>
      <c r="I709" s="29"/>
      <c r="J709" s="29"/>
      <c r="K709" s="29"/>
      <c r="L709" s="29"/>
      <c r="M709" s="29"/>
      <c r="N709" s="29"/>
      <c r="O709" s="29"/>
      <c r="P709" s="29"/>
      <c r="Q709" s="29"/>
      <c r="R709" s="29"/>
      <c r="S709" s="29"/>
    </row>
    <row r="710" spans="1:19" customFormat="1" ht="12.75" customHeight="1" x14ac:dyDescent="0.2">
      <c r="A710" s="29"/>
      <c r="B710" s="29"/>
      <c r="C710" s="29"/>
      <c r="D710" s="29"/>
      <c r="E710" s="29"/>
      <c r="F710" s="29"/>
      <c r="G710" s="29"/>
      <c r="H710" s="29"/>
      <c r="I710" s="29"/>
      <c r="J710" s="29"/>
      <c r="K710" s="29"/>
      <c r="L710" s="29"/>
      <c r="M710" s="29"/>
      <c r="N710" s="29"/>
      <c r="O710" s="29"/>
      <c r="P710" s="29"/>
      <c r="Q710" s="29"/>
      <c r="R710" s="29"/>
      <c r="S710" s="29"/>
    </row>
    <row r="711" spans="1:19" customFormat="1" ht="12.75" customHeight="1" x14ac:dyDescent="0.2">
      <c r="A711" s="29"/>
      <c r="B711" s="29"/>
      <c r="C711" s="29"/>
      <c r="D711" s="29"/>
      <c r="E711" s="29"/>
      <c r="F711" s="29"/>
      <c r="G711" s="29"/>
      <c r="H711" s="29"/>
      <c r="I711" s="29"/>
      <c r="J711" s="29"/>
      <c r="K711" s="29"/>
      <c r="L711" s="29"/>
      <c r="M711" s="29"/>
      <c r="N711" s="29"/>
      <c r="O711" s="29"/>
      <c r="P711" s="29"/>
      <c r="Q711" s="29"/>
      <c r="R711" s="29"/>
      <c r="S711" s="29"/>
    </row>
    <row r="712" spans="1:19" customFormat="1" ht="12.75" customHeight="1" x14ac:dyDescent="0.2">
      <c r="A712" s="29"/>
      <c r="B712" s="29"/>
      <c r="C712" s="29"/>
      <c r="D712" s="29"/>
      <c r="E712" s="29"/>
      <c r="F712" s="29"/>
      <c r="G712" s="29"/>
      <c r="H712" s="29"/>
      <c r="I712" s="29"/>
      <c r="J712" s="29"/>
      <c r="K712" s="29"/>
      <c r="L712" s="29"/>
      <c r="M712" s="29"/>
      <c r="N712" s="29"/>
      <c r="O712" s="29"/>
      <c r="P712" s="29"/>
      <c r="Q712" s="29"/>
      <c r="R712" s="29"/>
      <c r="S712" s="29"/>
    </row>
    <row r="713" spans="1:19" customFormat="1" ht="12.75" customHeight="1" x14ac:dyDescent="0.2">
      <c r="A713" s="29"/>
      <c r="B713" s="29"/>
      <c r="C713" s="29"/>
      <c r="D713" s="29"/>
      <c r="E713" s="29"/>
      <c r="F713" s="29"/>
      <c r="G713" s="29"/>
      <c r="H713" s="29"/>
      <c r="I713" s="29"/>
      <c r="J713" s="29"/>
      <c r="K713" s="29"/>
      <c r="L713" s="29"/>
      <c r="M713" s="29"/>
      <c r="N713" s="29"/>
      <c r="O713" s="29"/>
      <c r="P713" s="29"/>
      <c r="Q713" s="29"/>
      <c r="R713" s="29"/>
      <c r="S713" s="29"/>
    </row>
    <row r="714" spans="1:19" customFormat="1" ht="12.75" customHeight="1" x14ac:dyDescent="0.2">
      <c r="A714" s="29"/>
      <c r="B714" s="29"/>
      <c r="C714" s="29"/>
      <c r="D714" s="29"/>
      <c r="E714" s="29"/>
      <c r="F714" s="29"/>
      <c r="G714" s="29"/>
      <c r="H714" s="29"/>
      <c r="I714" s="29"/>
      <c r="J714" s="29"/>
      <c r="K714" s="29"/>
      <c r="L714" s="29"/>
      <c r="M714" s="29"/>
      <c r="N714" s="29"/>
      <c r="O714" s="29"/>
      <c r="P714" s="29"/>
      <c r="Q714" s="29"/>
      <c r="R714" s="29"/>
      <c r="S714" s="29"/>
    </row>
    <row r="715" spans="1:19" customFormat="1" ht="12.75" customHeight="1" x14ac:dyDescent="0.2">
      <c r="A715" s="29"/>
      <c r="B715" s="29"/>
      <c r="C715" s="29"/>
      <c r="D715" s="29"/>
      <c r="E715" s="29"/>
      <c r="F715" s="29"/>
      <c r="G715" s="29"/>
      <c r="H715" s="29"/>
      <c r="I715" s="29"/>
      <c r="J715" s="29"/>
      <c r="K715" s="29"/>
      <c r="L715" s="29"/>
      <c r="M715" s="29"/>
      <c r="N715" s="29"/>
      <c r="O715" s="29"/>
      <c r="P715" s="29"/>
      <c r="Q715" s="29"/>
      <c r="R715" s="29"/>
      <c r="S715" s="29"/>
    </row>
    <row r="716" spans="1:19" customFormat="1" ht="12.75" customHeight="1" x14ac:dyDescent="0.2">
      <c r="A716" s="29"/>
      <c r="B716" s="29"/>
      <c r="C716" s="29"/>
      <c r="D716" s="29"/>
      <c r="E716" s="29"/>
      <c r="F716" s="29"/>
      <c r="G716" s="29"/>
      <c r="H716" s="29"/>
      <c r="I716" s="29"/>
      <c r="J716" s="29"/>
      <c r="K716" s="29"/>
      <c r="L716" s="29"/>
      <c r="M716" s="29"/>
      <c r="N716" s="29"/>
      <c r="O716" s="29"/>
      <c r="P716" s="29"/>
      <c r="Q716" s="29"/>
      <c r="R716" s="29"/>
      <c r="S716" s="29"/>
    </row>
    <row r="717" spans="1:19" customFormat="1" ht="12.75" customHeight="1" x14ac:dyDescent="0.2">
      <c r="A717" s="29"/>
      <c r="B717" s="29"/>
      <c r="C717" s="29"/>
      <c r="D717" s="29"/>
      <c r="E717" s="29"/>
      <c r="F717" s="29"/>
      <c r="G717" s="29"/>
      <c r="H717" s="29"/>
      <c r="I717" s="29"/>
      <c r="J717" s="29"/>
      <c r="K717" s="29"/>
      <c r="L717" s="29"/>
      <c r="M717" s="29"/>
      <c r="N717" s="29"/>
      <c r="O717" s="29"/>
      <c r="P717" s="29"/>
      <c r="Q717" s="29"/>
      <c r="R717" s="29"/>
      <c r="S717" s="29"/>
    </row>
    <row r="718" spans="1:19" customFormat="1" ht="12.75" customHeight="1" x14ac:dyDescent="0.2">
      <c r="A718" s="29"/>
      <c r="B718" s="29"/>
      <c r="C718" s="29"/>
      <c r="D718" s="29"/>
      <c r="E718" s="29"/>
      <c r="F718" s="29"/>
      <c r="G718" s="29"/>
      <c r="H718" s="29"/>
      <c r="I718" s="29"/>
      <c r="J718" s="29"/>
      <c r="K718" s="29"/>
      <c r="L718" s="29"/>
      <c r="M718" s="29"/>
      <c r="N718" s="29"/>
      <c r="O718" s="29"/>
      <c r="P718" s="29"/>
      <c r="Q718" s="29"/>
      <c r="R718" s="29"/>
      <c r="S718" s="29"/>
    </row>
    <row r="719" spans="1:19" customFormat="1" ht="12.75" customHeight="1" x14ac:dyDescent="0.2">
      <c r="A719" s="29"/>
      <c r="B719" s="29"/>
      <c r="C719" s="29"/>
      <c r="D719" s="29"/>
      <c r="E719" s="29"/>
      <c r="F719" s="29"/>
      <c r="G719" s="29"/>
      <c r="H719" s="29"/>
      <c r="I719" s="29"/>
      <c r="J719" s="29"/>
      <c r="K719" s="29"/>
      <c r="L719" s="29"/>
      <c r="M719" s="29"/>
      <c r="N719" s="29"/>
      <c r="O719" s="29"/>
      <c r="P719" s="29"/>
      <c r="Q719" s="29"/>
      <c r="R719" s="29"/>
      <c r="S719" s="29"/>
    </row>
    <row r="720" spans="1:19" customFormat="1" ht="12.75" customHeight="1" x14ac:dyDescent="0.2">
      <c r="A720" s="29"/>
      <c r="B720" s="29"/>
      <c r="C720" s="29"/>
      <c r="D720" s="29"/>
      <c r="E720" s="29"/>
      <c r="F720" s="29"/>
      <c r="G720" s="29"/>
      <c r="H720" s="29"/>
      <c r="I720" s="29"/>
      <c r="J720" s="29"/>
      <c r="K720" s="29"/>
      <c r="L720" s="29"/>
      <c r="M720" s="29"/>
      <c r="N720" s="29"/>
      <c r="O720" s="29"/>
      <c r="P720" s="29"/>
      <c r="Q720" s="29"/>
      <c r="R720" s="29"/>
      <c r="S720" s="29"/>
    </row>
    <row r="721" spans="1:19" customFormat="1" ht="12.75" customHeight="1" x14ac:dyDescent="0.2">
      <c r="A721" s="29"/>
      <c r="B721" s="29"/>
      <c r="C721" s="29"/>
      <c r="D721" s="29"/>
      <c r="E721" s="29"/>
      <c r="F721" s="29"/>
      <c r="G721" s="29"/>
      <c r="H721" s="29"/>
      <c r="I721" s="29"/>
      <c r="J721" s="29"/>
      <c r="K721" s="29"/>
      <c r="L721" s="29"/>
      <c r="M721" s="29"/>
      <c r="N721" s="29"/>
      <c r="O721" s="29"/>
      <c r="P721" s="29"/>
      <c r="Q721" s="29"/>
      <c r="R721" s="29"/>
      <c r="S721" s="29"/>
    </row>
    <row r="722" spans="1:19" customFormat="1" ht="12.75" customHeight="1" x14ac:dyDescent="0.2">
      <c r="A722" s="29"/>
      <c r="B722" s="29"/>
      <c r="C722" s="29"/>
      <c r="D722" s="29"/>
      <c r="E722" s="29"/>
      <c r="F722" s="29"/>
      <c r="G722" s="29"/>
      <c r="H722" s="29"/>
      <c r="I722" s="29"/>
      <c r="J722" s="29"/>
      <c r="K722" s="29"/>
      <c r="L722" s="29"/>
      <c r="M722" s="29"/>
      <c r="N722" s="29"/>
      <c r="O722" s="29"/>
      <c r="P722" s="29"/>
      <c r="Q722" s="29"/>
      <c r="R722" s="29"/>
      <c r="S722" s="29"/>
    </row>
    <row r="723" spans="1:19" customFormat="1" ht="12.75" customHeight="1" x14ac:dyDescent="0.2">
      <c r="A723" s="29"/>
      <c r="B723" s="29"/>
      <c r="C723" s="29"/>
      <c r="D723" s="29"/>
      <c r="E723" s="29"/>
      <c r="F723" s="29"/>
      <c r="G723" s="29"/>
      <c r="H723" s="29"/>
      <c r="I723" s="29"/>
      <c r="J723" s="29"/>
      <c r="K723" s="29"/>
      <c r="L723" s="29"/>
      <c r="M723" s="29"/>
      <c r="N723" s="29"/>
      <c r="O723" s="29"/>
      <c r="P723" s="29"/>
      <c r="Q723" s="29"/>
      <c r="R723" s="29"/>
      <c r="S723" s="29"/>
    </row>
    <row r="724" spans="1:19" customFormat="1" ht="12.75" customHeight="1" x14ac:dyDescent="0.2">
      <c r="A724" s="29"/>
      <c r="B724" s="29"/>
      <c r="C724" s="29"/>
      <c r="D724" s="29"/>
      <c r="E724" s="29"/>
      <c r="F724" s="29"/>
      <c r="G724" s="29"/>
      <c r="H724" s="29"/>
      <c r="I724" s="29"/>
      <c r="J724" s="29"/>
      <c r="K724" s="29"/>
      <c r="L724" s="29"/>
      <c r="M724" s="29"/>
      <c r="N724" s="29"/>
      <c r="O724" s="29"/>
      <c r="P724" s="29"/>
      <c r="Q724" s="29"/>
      <c r="R724" s="29"/>
      <c r="S724" s="29"/>
    </row>
    <row r="725" spans="1:19" customFormat="1" ht="12.75" customHeight="1" x14ac:dyDescent="0.2">
      <c r="A725" s="29"/>
      <c r="B725" s="29"/>
      <c r="C725" s="29"/>
      <c r="D725" s="29"/>
      <c r="E725" s="29"/>
      <c r="F725" s="29"/>
      <c r="G725" s="29"/>
      <c r="H725" s="29"/>
      <c r="I725" s="29"/>
      <c r="J725" s="29"/>
      <c r="K725" s="29"/>
      <c r="L725" s="29"/>
      <c r="M725" s="29"/>
      <c r="N725" s="29"/>
      <c r="O725" s="29"/>
      <c r="P725" s="29"/>
      <c r="Q725" s="29"/>
      <c r="R725" s="29"/>
      <c r="S725" s="29"/>
    </row>
    <row r="726" spans="1:19" customFormat="1" ht="12.75" customHeight="1" x14ac:dyDescent="0.2">
      <c r="A726" s="29"/>
      <c r="B726" s="29"/>
      <c r="C726" s="29"/>
      <c r="D726" s="29"/>
      <c r="E726" s="29"/>
      <c r="F726" s="29"/>
      <c r="G726" s="29"/>
      <c r="H726" s="29"/>
      <c r="I726" s="29"/>
      <c r="J726" s="29"/>
      <c r="K726" s="29"/>
      <c r="L726" s="29"/>
      <c r="M726" s="29"/>
      <c r="N726" s="29"/>
      <c r="O726" s="29"/>
      <c r="P726" s="29"/>
      <c r="Q726" s="29"/>
      <c r="R726" s="29"/>
      <c r="S726" s="29"/>
    </row>
    <row r="727" spans="1:19" customFormat="1" ht="12.75" customHeight="1" x14ac:dyDescent="0.2">
      <c r="A727" s="29"/>
      <c r="B727" s="29"/>
      <c r="C727" s="29"/>
      <c r="D727" s="29"/>
      <c r="E727" s="29"/>
      <c r="F727" s="29"/>
      <c r="G727" s="29"/>
      <c r="H727" s="29"/>
      <c r="I727" s="29"/>
      <c r="J727" s="29"/>
      <c r="K727" s="29"/>
      <c r="L727" s="29"/>
      <c r="M727" s="29"/>
      <c r="N727" s="29"/>
      <c r="O727" s="29"/>
      <c r="P727" s="29"/>
      <c r="Q727" s="29"/>
      <c r="R727" s="29"/>
      <c r="S727" s="29"/>
    </row>
    <row r="728" spans="1:19" customFormat="1" ht="12.75" customHeight="1" x14ac:dyDescent="0.2">
      <c r="A728" s="29"/>
      <c r="B728" s="29"/>
      <c r="C728" s="29"/>
      <c r="D728" s="29"/>
      <c r="E728" s="29"/>
      <c r="F728" s="29"/>
      <c r="G728" s="29"/>
      <c r="H728" s="29"/>
      <c r="I728" s="29"/>
      <c r="J728" s="29"/>
      <c r="K728" s="29"/>
      <c r="L728" s="29"/>
      <c r="M728" s="29"/>
      <c r="N728" s="29"/>
      <c r="O728" s="29"/>
      <c r="P728" s="29"/>
      <c r="Q728" s="29"/>
      <c r="R728" s="29"/>
      <c r="S728" s="29"/>
    </row>
    <row r="729" spans="1:19" customFormat="1" ht="12.75" customHeight="1" x14ac:dyDescent="0.2">
      <c r="A729" s="29"/>
      <c r="B729" s="29"/>
      <c r="C729" s="29"/>
      <c r="D729" s="29"/>
      <c r="E729" s="29"/>
      <c r="F729" s="29"/>
      <c r="G729" s="29"/>
      <c r="H729" s="29"/>
      <c r="I729" s="29"/>
      <c r="J729" s="29"/>
      <c r="K729" s="29"/>
      <c r="L729" s="29"/>
      <c r="M729" s="29"/>
      <c r="N729" s="29"/>
      <c r="O729" s="29"/>
      <c r="P729" s="29"/>
      <c r="Q729" s="29"/>
      <c r="R729" s="29"/>
      <c r="S729" s="29"/>
    </row>
    <row r="730" spans="1:19" customFormat="1" ht="12.75" customHeight="1" x14ac:dyDescent="0.2">
      <c r="A730" s="29"/>
      <c r="B730" s="29"/>
      <c r="C730" s="29"/>
      <c r="D730" s="29"/>
      <c r="E730" s="29"/>
      <c r="F730" s="29"/>
      <c r="G730" s="29"/>
      <c r="H730" s="29"/>
      <c r="I730" s="29"/>
      <c r="J730" s="29"/>
      <c r="K730" s="29"/>
      <c r="L730" s="29"/>
      <c r="M730" s="29"/>
      <c r="N730" s="29"/>
      <c r="O730" s="29"/>
      <c r="P730" s="29"/>
      <c r="Q730" s="29"/>
      <c r="R730" s="29"/>
      <c r="S730" s="29"/>
    </row>
    <row r="731" spans="1:19" customFormat="1" ht="12.75" customHeight="1" x14ac:dyDescent="0.2">
      <c r="A731" s="29"/>
      <c r="B731" s="29"/>
      <c r="C731" s="29"/>
      <c r="D731" s="29"/>
      <c r="E731" s="29"/>
      <c r="F731" s="29"/>
      <c r="G731" s="29"/>
      <c r="H731" s="29"/>
      <c r="I731" s="29"/>
      <c r="J731" s="29"/>
      <c r="K731" s="29"/>
      <c r="L731" s="29"/>
      <c r="M731" s="29"/>
      <c r="N731" s="29"/>
      <c r="O731" s="29"/>
      <c r="P731" s="29"/>
      <c r="Q731" s="29"/>
      <c r="R731" s="29"/>
      <c r="S731" s="29"/>
    </row>
    <row r="732" spans="1:19" customFormat="1" ht="12.75" customHeight="1" x14ac:dyDescent="0.2">
      <c r="A732" s="29"/>
      <c r="B732" s="29"/>
      <c r="C732" s="29"/>
      <c r="D732" s="29"/>
      <c r="E732" s="29"/>
      <c r="F732" s="29"/>
      <c r="G732" s="29"/>
      <c r="H732" s="29"/>
      <c r="I732" s="29"/>
      <c r="J732" s="29"/>
      <c r="K732" s="29"/>
      <c r="L732" s="29"/>
      <c r="M732" s="29"/>
      <c r="N732" s="29"/>
      <c r="O732" s="29"/>
      <c r="P732" s="29"/>
      <c r="Q732" s="29"/>
      <c r="R732" s="29"/>
      <c r="S732" s="29"/>
    </row>
    <row r="733" spans="1:19" customFormat="1" ht="12.75" customHeight="1" x14ac:dyDescent="0.2">
      <c r="A733" s="29"/>
      <c r="B733" s="29"/>
      <c r="C733" s="29"/>
      <c r="D733" s="29"/>
      <c r="E733" s="29"/>
      <c r="F733" s="29"/>
      <c r="G733" s="29"/>
      <c r="H733" s="29"/>
      <c r="I733" s="29"/>
      <c r="J733" s="29"/>
      <c r="K733" s="29"/>
      <c r="L733" s="29"/>
      <c r="M733" s="29"/>
      <c r="N733" s="29"/>
      <c r="O733" s="29"/>
      <c r="P733" s="29"/>
      <c r="Q733" s="29"/>
      <c r="R733" s="29"/>
      <c r="S733" s="29"/>
    </row>
    <row r="734" spans="1:19" customFormat="1" ht="12.75" customHeight="1" x14ac:dyDescent="0.2">
      <c r="A734" s="29"/>
      <c r="B734" s="29"/>
      <c r="C734" s="29"/>
      <c r="D734" s="29"/>
      <c r="E734" s="29"/>
      <c r="F734" s="29"/>
      <c r="G734" s="29"/>
      <c r="H734" s="29"/>
      <c r="I734" s="29"/>
      <c r="J734" s="29"/>
      <c r="K734" s="29"/>
      <c r="L734" s="29"/>
      <c r="M734" s="29"/>
      <c r="N734" s="29"/>
      <c r="O734" s="29"/>
      <c r="P734" s="29"/>
      <c r="Q734" s="29"/>
      <c r="R734" s="29"/>
      <c r="S734" s="29"/>
    </row>
    <row r="735" spans="1:19" customFormat="1" ht="12.75" customHeight="1" x14ac:dyDescent="0.2">
      <c r="A735" s="29"/>
      <c r="B735" s="29"/>
      <c r="C735" s="29"/>
      <c r="D735" s="29"/>
      <c r="E735" s="29"/>
      <c r="F735" s="29"/>
      <c r="G735" s="29"/>
      <c r="H735" s="29"/>
      <c r="I735" s="29"/>
      <c r="J735" s="29"/>
      <c r="K735" s="29"/>
      <c r="L735" s="29"/>
      <c r="M735" s="29"/>
      <c r="N735" s="29"/>
      <c r="O735" s="29"/>
      <c r="P735" s="29"/>
      <c r="Q735" s="29"/>
      <c r="R735" s="29"/>
      <c r="S735" s="29"/>
    </row>
    <row r="736" spans="1:19" customFormat="1" ht="12.75" customHeight="1" x14ac:dyDescent="0.2">
      <c r="A736" s="29"/>
      <c r="B736" s="29"/>
      <c r="C736" s="29"/>
      <c r="D736" s="29"/>
      <c r="E736" s="29"/>
      <c r="F736" s="29"/>
      <c r="G736" s="29"/>
      <c r="H736" s="29"/>
      <c r="I736" s="29"/>
      <c r="J736" s="29"/>
      <c r="K736" s="29"/>
      <c r="L736" s="29"/>
      <c r="M736" s="29"/>
      <c r="N736" s="29"/>
      <c r="O736" s="29"/>
      <c r="P736" s="29"/>
      <c r="Q736" s="29"/>
      <c r="R736" s="29"/>
      <c r="S736" s="29"/>
    </row>
    <row r="737" spans="1:19" customFormat="1" ht="12.75" customHeight="1" x14ac:dyDescent="0.2">
      <c r="A737" s="29"/>
      <c r="B737" s="29"/>
      <c r="C737" s="29"/>
      <c r="D737" s="29"/>
      <c r="E737" s="29"/>
      <c r="F737" s="29"/>
      <c r="G737" s="29"/>
      <c r="H737" s="29"/>
      <c r="I737" s="29"/>
      <c r="J737" s="29"/>
      <c r="K737" s="29"/>
      <c r="L737" s="29"/>
      <c r="M737" s="29"/>
      <c r="N737" s="29"/>
      <c r="O737" s="29"/>
      <c r="P737" s="29"/>
      <c r="Q737" s="29"/>
      <c r="R737" s="29"/>
      <c r="S737" s="29"/>
    </row>
    <row r="738" spans="1:19" customFormat="1" ht="12.75" customHeight="1" x14ac:dyDescent="0.2">
      <c r="A738" s="29"/>
      <c r="B738" s="29"/>
      <c r="C738" s="29"/>
      <c r="D738" s="29"/>
      <c r="E738" s="29"/>
      <c r="F738" s="29"/>
      <c r="G738" s="29"/>
      <c r="H738" s="29"/>
      <c r="I738" s="29"/>
      <c r="J738" s="29"/>
      <c r="K738" s="29"/>
      <c r="L738" s="29"/>
      <c r="M738" s="29"/>
      <c r="N738" s="29"/>
      <c r="O738" s="29"/>
      <c r="P738" s="29"/>
      <c r="Q738" s="29"/>
      <c r="R738" s="29"/>
      <c r="S738" s="29"/>
    </row>
    <row r="739" spans="1:19" customFormat="1" ht="12.75" customHeight="1" x14ac:dyDescent="0.2">
      <c r="A739" s="29"/>
      <c r="B739" s="29"/>
      <c r="C739" s="29"/>
      <c r="D739" s="29"/>
      <c r="E739" s="29"/>
      <c r="F739" s="29"/>
      <c r="G739" s="29"/>
      <c r="H739" s="29"/>
      <c r="I739" s="29"/>
      <c r="J739" s="29"/>
      <c r="K739" s="29"/>
      <c r="L739" s="29"/>
      <c r="M739" s="29"/>
      <c r="N739" s="29"/>
      <c r="O739" s="29"/>
      <c r="P739" s="29"/>
      <c r="Q739" s="29"/>
      <c r="R739" s="29"/>
      <c r="S739" s="29"/>
    </row>
    <row r="740" spans="1:19" customFormat="1" ht="12.75" customHeight="1" x14ac:dyDescent="0.2">
      <c r="A740" s="29"/>
      <c r="B740" s="29"/>
      <c r="C740" s="29"/>
      <c r="D740" s="29"/>
      <c r="E740" s="29"/>
      <c r="F740" s="29"/>
      <c r="G740" s="29"/>
      <c r="H740" s="29"/>
      <c r="I740" s="29"/>
      <c r="J740" s="29"/>
      <c r="K740" s="29"/>
      <c r="L740" s="29"/>
      <c r="M740" s="29"/>
      <c r="N740" s="29"/>
      <c r="O740" s="29"/>
      <c r="P740" s="29"/>
      <c r="Q740" s="29"/>
      <c r="R740" s="29"/>
      <c r="S740" s="29"/>
    </row>
    <row r="741" spans="1:19" customFormat="1" ht="12.75" customHeight="1" x14ac:dyDescent="0.2">
      <c r="A741" s="29"/>
      <c r="B741" s="29"/>
      <c r="C741" s="29"/>
      <c r="D741" s="29"/>
      <c r="E741" s="29"/>
      <c r="F741" s="29"/>
      <c r="G741" s="29"/>
      <c r="H741" s="29"/>
      <c r="I741" s="29"/>
      <c r="J741" s="29"/>
      <c r="K741" s="29"/>
      <c r="L741" s="29"/>
      <c r="M741" s="29"/>
      <c r="N741" s="29"/>
      <c r="O741" s="29"/>
      <c r="P741" s="29"/>
      <c r="Q741" s="29"/>
      <c r="R741" s="29"/>
      <c r="S741" s="29"/>
    </row>
    <row r="742" spans="1:19" customFormat="1" ht="12.75" customHeight="1" x14ac:dyDescent="0.2">
      <c r="A742" s="29"/>
      <c r="B742" s="29"/>
      <c r="C742" s="29"/>
      <c r="D742" s="29"/>
      <c r="E742" s="29"/>
      <c r="F742" s="29"/>
      <c r="G742" s="29"/>
      <c r="H742" s="29"/>
      <c r="I742" s="29"/>
      <c r="J742" s="29"/>
      <c r="K742" s="29"/>
      <c r="L742" s="29"/>
      <c r="M742" s="29"/>
      <c r="N742" s="29"/>
      <c r="O742" s="29"/>
      <c r="P742" s="29"/>
      <c r="Q742" s="29"/>
      <c r="R742" s="29"/>
      <c r="S742" s="29"/>
    </row>
    <row r="743" spans="1:19" customFormat="1" ht="12.75" customHeight="1" x14ac:dyDescent="0.2">
      <c r="A743" s="29"/>
      <c r="B743" s="29"/>
      <c r="C743" s="29"/>
      <c r="D743" s="29"/>
      <c r="E743" s="29"/>
      <c r="F743" s="29"/>
      <c r="G743" s="29"/>
      <c r="H743" s="29"/>
      <c r="I743" s="29"/>
      <c r="J743" s="29"/>
      <c r="K743" s="29"/>
      <c r="L743" s="29"/>
      <c r="M743" s="29"/>
      <c r="N743" s="29"/>
      <c r="O743" s="29"/>
      <c r="P743" s="29"/>
      <c r="Q743" s="29"/>
      <c r="R743" s="29"/>
      <c r="S743" s="29"/>
    </row>
    <row r="744" spans="1:19" customFormat="1" ht="12.75" customHeight="1" x14ac:dyDescent="0.2">
      <c r="A744" s="29"/>
      <c r="B744" s="29"/>
      <c r="C744" s="29"/>
      <c r="D744" s="29"/>
      <c r="E744" s="29"/>
      <c r="F744" s="29"/>
      <c r="G744" s="29"/>
      <c r="H744" s="29"/>
      <c r="I744" s="29"/>
      <c r="J744" s="29"/>
      <c r="K744" s="29"/>
      <c r="L744" s="29"/>
      <c r="M744" s="29"/>
      <c r="N744" s="29"/>
      <c r="O744" s="29"/>
      <c r="P744" s="29"/>
      <c r="Q744" s="29"/>
      <c r="R744" s="29"/>
      <c r="S744" s="29"/>
    </row>
    <row r="745" spans="1:19" customFormat="1" ht="12.75" customHeight="1" x14ac:dyDescent="0.2">
      <c r="A745" s="29"/>
      <c r="B745" s="29"/>
      <c r="C745" s="29"/>
      <c r="D745" s="29"/>
      <c r="E745" s="29"/>
      <c r="F745" s="29"/>
      <c r="G745" s="29"/>
      <c r="H745" s="29"/>
      <c r="I745" s="29"/>
      <c r="J745" s="29"/>
      <c r="K745" s="29"/>
      <c r="L745" s="29"/>
      <c r="M745" s="29"/>
      <c r="N745" s="29"/>
      <c r="O745" s="29"/>
      <c r="P745" s="29"/>
      <c r="Q745" s="29"/>
      <c r="R745" s="29"/>
      <c r="S745" s="29"/>
    </row>
    <row r="746" spans="1:19" customFormat="1" ht="12.75" customHeight="1" x14ac:dyDescent="0.2">
      <c r="A746" s="29"/>
      <c r="B746" s="29"/>
      <c r="C746" s="29"/>
      <c r="D746" s="29"/>
      <c r="E746" s="29"/>
      <c r="F746" s="29"/>
      <c r="G746" s="29"/>
      <c r="H746" s="29"/>
      <c r="I746" s="29"/>
      <c r="J746" s="29"/>
      <c r="K746" s="29"/>
      <c r="L746" s="29"/>
      <c r="M746" s="29"/>
      <c r="N746" s="29"/>
      <c r="O746" s="29"/>
      <c r="P746" s="29"/>
      <c r="Q746" s="29"/>
      <c r="R746" s="29"/>
      <c r="S746" s="29"/>
    </row>
    <row r="747" spans="1:19" customFormat="1" ht="12.75" customHeight="1" x14ac:dyDescent="0.2">
      <c r="A747" s="29"/>
      <c r="B747" s="29"/>
      <c r="C747" s="29"/>
      <c r="D747" s="29"/>
      <c r="E747" s="29"/>
      <c r="F747" s="29"/>
      <c r="G747" s="29"/>
      <c r="H747" s="29"/>
      <c r="I747" s="29"/>
      <c r="J747" s="29"/>
      <c r="K747" s="29"/>
      <c r="L747" s="29"/>
      <c r="M747" s="29"/>
      <c r="N747" s="29"/>
      <c r="O747" s="29"/>
      <c r="P747" s="29"/>
      <c r="Q747" s="29"/>
      <c r="R747" s="29"/>
      <c r="S747" s="29"/>
    </row>
    <row r="748" spans="1:19" customFormat="1" ht="12.75" customHeight="1" x14ac:dyDescent="0.2">
      <c r="A748" s="29"/>
      <c r="B748" s="29"/>
      <c r="C748" s="29"/>
      <c r="D748" s="29"/>
      <c r="E748" s="29"/>
      <c r="F748" s="29"/>
      <c r="G748" s="29"/>
      <c r="H748" s="29"/>
      <c r="I748" s="29"/>
      <c r="J748" s="29"/>
      <c r="K748" s="29"/>
      <c r="L748" s="29"/>
      <c r="M748" s="29"/>
      <c r="N748" s="29"/>
      <c r="O748" s="29"/>
      <c r="P748" s="29"/>
      <c r="Q748" s="29"/>
      <c r="R748" s="29"/>
      <c r="S748" s="29"/>
    </row>
    <row r="749" spans="1:19" customFormat="1" ht="12.75" customHeight="1" x14ac:dyDescent="0.2">
      <c r="A749" s="29"/>
      <c r="B749" s="29"/>
      <c r="C749" s="29"/>
      <c r="D749" s="29"/>
      <c r="E749" s="29"/>
      <c r="F749" s="29"/>
      <c r="G749" s="29"/>
      <c r="H749" s="29"/>
      <c r="I749" s="29"/>
      <c r="J749" s="29"/>
      <c r="K749" s="29"/>
      <c r="L749" s="29"/>
      <c r="M749" s="29"/>
      <c r="N749" s="29"/>
      <c r="O749" s="29"/>
      <c r="P749" s="29"/>
      <c r="Q749" s="29"/>
      <c r="R749" s="29"/>
      <c r="S749" s="29"/>
    </row>
    <row r="750" spans="1:19" customFormat="1" ht="12.75" customHeight="1" x14ac:dyDescent="0.2">
      <c r="A750" s="29"/>
      <c r="B750" s="29"/>
      <c r="C750" s="29"/>
      <c r="D750" s="29"/>
      <c r="E750" s="29"/>
      <c r="F750" s="29"/>
      <c r="G750" s="29"/>
      <c r="H750" s="29"/>
      <c r="I750" s="29"/>
      <c r="J750" s="29"/>
      <c r="K750" s="29"/>
      <c r="L750" s="29"/>
      <c r="M750" s="29"/>
      <c r="N750" s="29"/>
      <c r="O750" s="29"/>
      <c r="P750" s="29"/>
      <c r="Q750" s="29"/>
      <c r="R750" s="29"/>
      <c r="S750" s="29"/>
    </row>
    <row r="751" spans="1:19" customFormat="1" ht="12.75" customHeight="1" x14ac:dyDescent="0.2">
      <c r="A751" s="29"/>
      <c r="B751" s="29"/>
      <c r="C751" s="29"/>
      <c r="D751" s="29"/>
      <c r="E751" s="29"/>
      <c r="F751" s="29"/>
      <c r="G751" s="29"/>
      <c r="H751" s="29"/>
      <c r="I751" s="29"/>
      <c r="J751" s="29"/>
      <c r="K751" s="29"/>
      <c r="L751" s="29"/>
      <c r="M751" s="29"/>
      <c r="N751" s="29"/>
      <c r="O751" s="29"/>
      <c r="P751" s="29"/>
      <c r="Q751" s="29"/>
      <c r="R751" s="29"/>
      <c r="S751" s="29"/>
    </row>
    <row r="752" spans="1:19" customFormat="1" ht="12.75" customHeight="1" x14ac:dyDescent="0.2">
      <c r="A752" s="29"/>
      <c r="B752" s="29"/>
      <c r="C752" s="29"/>
      <c r="D752" s="29"/>
      <c r="E752" s="29"/>
      <c r="F752" s="29"/>
      <c r="G752" s="29"/>
      <c r="H752" s="29"/>
      <c r="I752" s="29"/>
      <c r="J752" s="29"/>
      <c r="K752" s="29"/>
      <c r="L752" s="29"/>
      <c r="M752" s="29"/>
      <c r="N752" s="29"/>
      <c r="O752" s="29"/>
      <c r="P752" s="29"/>
      <c r="Q752" s="29"/>
      <c r="R752" s="29"/>
      <c r="S752" s="29"/>
    </row>
    <row r="753" spans="1:19" customFormat="1" ht="12.75" customHeight="1" x14ac:dyDescent="0.2">
      <c r="A753" s="29"/>
      <c r="B753" s="29"/>
      <c r="C753" s="29"/>
      <c r="D753" s="29"/>
      <c r="E753" s="29"/>
      <c r="F753" s="29"/>
      <c r="G753" s="29"/>
      <c r="H753" s="29"/>
      <c r="I753" s="29"/>
      <c r="J753" s="29"/>
      <c r="K753" s="29"/>
      <c r="L753" s="29"/>
      <c r="M753" s="29"/>
      <c r="N753" s="29"/>
      <c r="O753" s="29"/>
      <c r="P753" s="29"/>
      <c r="Q753" s="29"/>
      <c r="R753" s="29"/>
      <c r="S753" s="29"/>
    </row>
    <row r="754" spans="1:19" customFormat="1" ht="12.75" customHeight="1" x14ac:dyDescent="0.2">
      <c r="A754" s="29"/>
      <c r="B754" s="29"/>
      <c r="C754" s="29"/>
      <c r="D754" s="29"/>
      <c r="E754" s="29"/>
      <c r="F754" s="29"/>
      <c r="G754" s="29"/>
      <c r="H754" s="29"/>
      <c r="I754" s="29"/>
      <c r="J754" s="29"/>
      <c r="K754" s="29"/>
      <c r="L754" s="29"/>
      <c r="M754" s="29"/>
      <c r="N754" s="29"/>
      <c r="O754" s="29"/>
      <c r="P754" s="29"/>
      <c r="Q754" s="29"/>
      <c r="R754" s="29"/>
      <c r="S754" s="29"/>
    </row>
    <row r="755" spans="1:19" customFormat="1" ht="12.75" customHeight="1" x14ac:dyDescent="0.2">
      <c r="A755" s="29"/>
      <c r="B755" s="29"/>
      <c r="C755" s="29"/>
      <c r="D755" s="29"/>
      <c r="E755" s="29"/>
      <c r="F755" s="29"/>
      <c r="G755" s="29"/>
      <c r="H755" s="29"/>
      <c r="I755" s="29"/>
      <c r="J755" s="29"/>
      <c r="K755" s="29"/>
      <c r="L755" s="29"/>
      <c r="M755" s="29"/>
      <c r="N755" s="29"/>
      <c r="O755" s="29"/>
      <c r="P755" s="29"/>
      <c r="Q755" s="29"/>
      <c r="R755" s="29"/>
      <c r="S755" s="29"/>
    </row>
    <row r="756" spans="1:19" customFormat="1" ht="12.75" customHeight="1" x14ac:dyDescent="0.2">
      <c r="A756" s="29"/>
      <c r="B756" s="29"/>
      <c r="C756" s="29"/>
      <c r="D756" s="29"/>
      <c r="E756" s="29"/>
      <c r="F756" s="29"/>
      <c r="G756" s="29"/>
      <c r="H756" s="29"/>
      <c r="I756" s="29"/>
      <c r="J756" s="29"/>
      <c r="K756" s="29"/>
      <c r="L756" s="29"/>
      <c r="M756" s="29"/>
      <c r="N756" s="29"/>
      <c r="O756" s="29"/>
      <c r="P756" s="29"/>
      <c r="Q756" s="29"/>
      <c r="R756" s="29"/>
      <c r="S756" s="29"/>
    </row>
    <row r="757" spans="1:19" customFormat="1" ht="12.75" customHeight="1" x14ac:dyDescent="0.2">
      <c r="A757" s="29"/>
      <c r="B757" s="29"/>
      <c r="C757" s="29"/>
      <c r="D757" s="29"/>
      <c r="E757" s="29"/>
      <c r="F757" s="29"/>
      <c r="G757" s="29"/>
      <c r="H757" s="29"/>
      <c r="I757" s="29"/>
      <c r="J757" s="29"/>
      <c r="K757" s="29"/>
      <c r="L757" s="29"/>
      <c r="M757" s="29"/>
      <c r="N757" s="29"/>
      <c r="O757" s="29"/>
      <c r="P757" s="29"/>
      <c r="Q757" s="29"/>
      <c r="R757" s="29"/>
      <c r="S757" s="29"/>
    </row>
    <row r="758" spans="1:19" customFormat="1" ht="12.75" customHeight="1" x14ac:dyDescent="0.2">
      <c r="A758" s="29"/>
      <c r="B758" s="29"/>
      <c r="C758" s="29"/>
      <c r="D758" s="29"/>
      <c r="E758" s="29"/>
      <c r="F758" s="29"/>
      <c r="G758" s="29"/>
      <c r="H758" s="29"/>
      <c r="I758" s="29"/>
      <c r="J758" s="29"/>
      <c r="K758" s="29"/>
      <c r="L758" s="29"/>
      <c r="M758" s="29"/>
      <c r="N758" s="29"/>
      <c r="O758" s="29"/>
      <c r="P758" s="29"/>
      <c r="Q758" s="29"/>
      <c r="R758" s="29"/>
      <c r="S758" s="29"/>
    </row>
    <row r="759" spans="1:19" customFormat="1" ht="12.75" customHeight="1" x14ac:dyDescent="0.2">
      <c r="A759" s="29"/>
      <c r="B759" s="29"/>
      <c r="C759" s="29"/>
      <c r="D759" s="29"/>
      <c r="E759" s="29"/>
      <c r="F759" s="29"/>
      <c r="G759" s="29"/>
      <c r="H759" s="29"/>
      <c r="I759" s="29"/>
      <c r="J759" s="29"/>
      <c r="K759" s="29"/>
      <c r="L759" s="29"/>
      <c r="M759" s="29"/>
      <c r="N759" s="29"/>
      <c r="O759" s="29"/>
      <c r="P759" s="29"/>
      <c r="Q759" s="29"/>
      <c r="R759" s="29"/>
      <c r="S759" s="29"/>
    </row>
    <row r="760" spans="1:19" customFormat="1" ht="12.75" customHeight="1" x14ac:dyDescent="0.2">
      <c r="A760" s="29"/>
      <c r="B760" s="29"/>
      <c r="C760" s="29"/>
      <c r="D760" s="29"/>
      <c r="E760" s="29"/>
      <c r="F760" s="29"/>
      <c r="G760" s="29"/>
      <c r="H760" s="29"/>
      <c r="I760" s="29"/>
      <c r="J760" s="29"/>
      <c r="K760" s="29"/>
      <c r="L760" s="29"/>
      <c r="M760" s="29"/>
      <c r="N760" s="29"/>
      <c r="O760" s="29"/>
      <c r="P760" s="29"/>
      <c r="Q760" s="29"/>
      <c r="R760" s="29"/>
      <c r="S760" s="29"/>
    </row>
    <row r="761" spans="1:19" customFormat="1" ht="12.75" customHeight="1" x14ac:dyDescent="0.2">
      <c r="A761" s="29"/>
      <c r="B761" s="29"/>
      <c r="C761" s="29"/>
      <c r="D761" s="29"/>
      <c r="E761" s="29"/>
      <c r="F761" s="29"/>
      <c r="G761" s="29"/>
      <c r="H761" s="29"/>
      <c r="I761" s="29"/>
      <c r="J761" s="29"/>
      <c r="K761" s="29"/>
      <c r="L761" s="29"/>
      <c r="M761" s="29"/>
      <c r="N761" s="29"/>
      <c r="O761" s="29"/>
      <c r="P761" s="29"/>
      <c r="Q761" s="29"/>
      <c r="R761" s="29"/>
      <c r="S761" s="29"/>
    </row>
    <row r="762" spans="1:19" customFormat="1" ht="12.75" customHeight="1" x14ac:dyDescent="0.2">
      <c r="A762" s="29"/>
      <c r="B762" s="29"/>
      <c r="C762" s="29"/>
      <c r="D762" s="29"/>
      <c r="E762" s="29"/>
      <c r="F762" s="29"/>
      <c r="G762" s="29"/>
      <c r="H762" s="29"/>
      <c r="I762" s="29"/>
      <c r="J762" s="29"/>
      <c r="K762" s="29"/>
      <c r="L762" s="29"/>
      <c r="M762" s="29"/>
      <c r="N762" s="29"/>
      <c r="O762" s="29"/>
      <c r="P762" s="29"/>
      <c r="Q762" s="29"/>
      <c r="R762" s="29"/>
      <c r="S762" s="29"/>
    </row>
    <row r="763" spans="1:19" customFormat="1" ht="12.75" customHeight="1" x14ac:dyDescent="0.2">
      <c r="A763" s="29"/>
      <c r="B763" s="29"/>
      <c r="C763" s="29"/>
      <c r="D763" s="29"/>
      <c r="E763" s="29"/>
      <c r="F763" s="29"/>
      <c r="G763" s="29"/>
      <c r="H763" s="29"/>
      <c r="I763" s="29"/>
      <c r="J763" s="29"/>
      <c r="K763" s="29"/>
      <c r="L763" s="29"/>
      <c r="M763" s="29"/>
      <c r="N763" s="29"/>
      <c r="O763" s="29"/>
      <c r="P763" s="29"/>
      <c r="Q763" s="29"/>
      <c r="R763" s="29"/>
      <c r="S763" s="29"/>
    </row>
    <row r="764" spans="1:19" customFormat="1" ht="12.75" customHeight="1" x14ac:dyDescent="0.2">
      <c r="A764" s="29"/>
      <c r="B764" s="29"/>
      <c r="C764" s="29"/>
      <c r="D764" s="29"/>
      <c r="E764" s="29"/>
      <c r="F764" s="29"/>
      <c r="G764" s="29"/>
      <c r="H764" s="29"/>
      <c r="I764" s="29"/>
      <c r="J764" s="29"/>
      <c r="K764" s="29"/>
      <c r="L764" s="29"/>
      <c r="M764" s="29"/>
      <c r="N764" s="29"/>
      <c r="O764" s="29"/>
      <c r="P764" s="29"/>
      <c r="Q764" s="29"/>
      <c r="R764" s="29"/>
      <c r="S764" s="29"/>
    </row>
    <row r="765" spans="1:19" customFormat="1" ht="12.75" customHeight="1" x14ac:dyDescent="0.2">
      <c r="A765" s="29"/>
      <c r="B765" s="29"/>
      <c r="C765" s="29"/>
      <c r="D765" s="29"/>
      <c r="E765" s="29"/>
      <c r="F765" s="29"/>
      <c r="G765" s="29"/>
      <c r="H765" s="29"/>
      <c r="I765" s="29"/>
      <c r="J765" s="29"/>
      <c r="K765" s="29"/>
      <c r="L765" s="29"/>
      <c r="M765" s="29"/>
      <c r="N765" s="29"/>
      <c r="O765" s="29"/>
      <c r="P765" s="29"/>
      <c r="Q765" s="29"/>
      <c r="R765" s="29"/>
      <c r="S765" s="29"/>
    </row>
    <row r="766" spans="1:19" customFormat="1" ht="12.75" customHeight="1" x14ac:dyDescent="0.2">
      <c r="A766" s="29"/>
      <c r="B766" s="29"/>
      <c r="C766" s="29"/>
      <c r="D766" s="29"/>
      <c r="E766" s="29"/>
      <c r="F766" s="29"/>
      <c r="G766" s="29"/>
      <c r="H766" s="29"/>
      <c r="I766" s="29"/>
      <c r="J766" s="29"/>
      <c r="K766" s="29"/>
      <c r="L766" s="29"/>
      <c r="M766" s="29"/>
      <c r="N766" s="29"/>
      <c r="O766" s="29"/>
      <c r="P766" s="29"/>
      <c r="Q766" s="29"/>
      <c r="R766" s="29"/>
      <c r="S766" s="29"/>
    </row>
    <row r="767" spans="1:19" customFormat="1" ht="12.75" customHeight="1" x14ac:dyDescent="0.2">
      <c r="A767" s="29"/>
      <c r="B767" s="29"/>
      <c r="C767" s="29"/>
      <c r="D767" s="29"/>
      <c r="E767" s="29"/>
      <c r="F767" s="29"/>
      <c r="G767" s="29"/>
      <c r="H767" s="29"/>
      <c r="I767" s="29"/>
      <c r="J767" s="29"/>
      <c r="K767" s="29"/>
      <c r="L767" s="29"/>
      <c r="M767" s="29"/>
      <c r="N767" s="29"/>
      <c r="O767" s="29"/>
      <c r="P767" s="29"/>
      <c r="Q767" s="29"/>
      <c r="R767" s="29"/>
      <c r="S767" s="29"/>
    </row>
    <row r="768" spans="1:19" customFormat="1" ht="12.75" customHeight="1" x14ac:dyDescent="0.2">
      <c r="A768" s="29"/>
      <c r="B768" s="29"/>
      <c r="C768" s="29"/>
      <c r="D768" s="29"/>
      <c r="E768" s="29"/>
      <c r="F768" s="29"/>
      <c r="G768" s="29"/>
      <c r="H768" s="29"/>
      <c r="I768" s="29"/>
      <c r="J768" s="29"/>
      <c r="K768" s="29"/>
      <c r="L768" s="29"/>
      <c r="M768" s="29"/>
      <c r="N768" s="29"/>
      <c r="O768" s="29"/>
      <c r="P768" s="29"/>
      <c r="Q768" s="29"/>
      <c r="R768" s="29"/>
      <c r="S768" s="29"/>
    </row>
    <row r="769" spans="1:19" customFormat="1" ht="12.75" customHeight="1" x14ac:dyDescent="0.2">
      <c r="A769" s="29"/>
      <c r="B769" s="29"/>
      <c r="C769" s="29"/>
      <c r="D769" s="29"/>
      <c r="E769" s="29"/>
      <c r="F769" s="29"/>
      <c r="G769" s="29"/>
      <c r="H769" s="29"/>
      <c r="I769" s="29"/>
      <c r="J769" s="29"/>
      <c r="K769" s="29"/>
      <c r="L769" s="29"/>
      <c r="M769" s="29"/>
      <c r="N769" s="29"/>
      <c r="O769" s="29"/>
      <c r="P769" s="29"/>
      <c r="Q769" s="29"/>
      <c r="R769" s="29"/>
      <c r="S769" s="29"/>
    </row>
    <row r="770" spans="1:19" customFormat="1" ht="12.75" customHeight="1" x14ac:dyDescent="0.2">
      <c r="A770" s="29"/>
      <c r="B770" s="29"/>
      <c r="C770" s="29"/>
      <c r="D770" s="29"/>
      <c r="E770" s="29"/>
      <c r="F770" s="29"/>
      <c r="G770" s="29"/>
      <c r="H770" s="29"/>
      <c r="I770" s="29"/>
      <c r="J770" s="29"/>
      <c r="K770" s="29"/>
      <c r="L770" s="29"/>
      <c r="M770" s="29"/>
      <c r="N770" s="29"/>
      <c r="O770" s="29"/>
      <c r="P770" s="29"/>
      <c r="Q770" s="29"/>
      <c r="R770" s="29"/>
      <c r="S770" s="29"/>
    </row>
    <row r="771" spans="1:19" customFormat="1" ht="12.75" customHeight="1" x14ac:dyDescent="0.2">
      <c r="A771" s="29"/>
      <c r="B771" s="29"/>
      <c r="C771" s="29"/>
      <c r="D771" s="29"/>
      <c r="E771" s="29"/>
      <c r="F771" s="29"/>
      <c r="G771" s="29"/>
      <c r="H771" s="29"/>
      <c r="I771" s="29"/>
      <c r="J771" s="29"/>
      <c r="K771" s="29"/>
      <c r="L771" s="29"/>
      <c r="M771" s="29"/>
      <c r="N771" s="29"/>
      <c r="O771" s="29"/>
      <c r="P771" s="29"/>
      <c r="Q771" s="29"/>
      <c r="R771" s="29"/>
      <c r="S771" s="29"/>
    </row>
    <row r="772" spans="1:19" customFormat="1" ht="12.75" customHeight="1" x14ac:dyDescent="0.2">
      <c r="A772" s="29"/>
      <c r="B772" s="29"/>
      <c r="C772" s="29"/>
      <c r="D772" s="29"/>
      <c r="E772" s="29"/>
      <c r="F772" s="29"/>
      <c r="G772" s="29"/>
      <c r="H772" s="29"/>
      <c r="I772" s="29"/>
      <c r="J772" s="29"/>
      <c r="K772" s="29"/>
      <c r="L772" s="29"/>
      <c r="M772" s="29"/>
      <c r="N772" s="29"/>
      <c r="O772" s="29"/>
      <c r="P772" s="29"/>
      <c r="Q772" s="29"/>
      <c r="R772" s="29"/>
      <c r="S772" s="29"/>
    </row>
    <row r="773" spans="1:19" customFormat="1" ht="12.75" customHeight="1" x14ac:dyDescent="0.2">
      <c r="A773" s="29"/>
      <c r="B773" s="29"/>
      <c r="C773" s="29"/>
      <c r="D773" s="29"/>
      <c r="E773" s="29"/>
      <c r="F773" s="29"/>
      <c r="G773" s="29"/>
      <c r="H773" s="29"/>
      <c r="I773" s="29"/>
      <c r="J773" s="29"/>
      <c r="K773" s="29"/>
      <c r="L773" s="29"/>
      <c r="M773" s="29"/>
      <c r="N773" s="29"/>
      <c r="O773" s="29"/>
      <c r="P773" s="29"/>
      <c r="Q773" s="29"/>
      <c r="R773" s="29"/>
      <c r="S773" s="29"/>
    </row>
    <row r="774" spans="1:19" customFormat="1" ht="12.75" customHeight="1" x14ac:dyDescent="0.2">
      <c r="A774" s="29"/>
      <c r="B774" s="29"/>
      <c r="C774" s="29"/>
      <c r="D774" s="29"/>
      <c r="E774" s="29"/>
      <c r="F774" s="29"/>
      <c r="G774" s="29"/>
      <c r="H774" s="29"/>
      <c r="I774" s="29"/>
      <c r="J774" s="29"/>
      <c r="K774" s="29"/>
      <c r="L774" s="29"/>
      <c r="M774" s="29"/>
      <c r="N774" s="29"/>
      <c r="O774" s="29"/>
      <c r="P774" s="29"/>
      <c r="Q774" s="29"/>
      <c r="R774" s="29"/>
      <c r="S774" s="29"/>
    </row>
    <row r="775" spans="1:19" customFormat="1" ht="12.75" customHeight="1" x14ac:dyDescent="0.2">
      <c r="A775" s="29"/>
      <c r="B775" s="29"/>
      <c r="C775" s="29"/>
      <c r="D775" s="29"/>
      <c r="E775" s="29"/>
      <c r="F775" s="29"/>
      <c r="G775" s="29"/>
      <c r="H775" s="29"/>
      <c r="I775" s="29"/>
      <c r="J775" s="29"/>
      <c r="K775" s="29"/>
      <c r="L775" s="29"/>
      <c r="M775" s="29"/>
      <c r="N775" s="29"/>
      <c r="O775" s="29"/>
      <c r="P775" s="29"/>
      <c r="Q775" s="29"/>
      <c r="R775" s="29"/>
      <c r="S775" s="29"/>
    </row>
    <row r="776" spans="1:19" customFormat="1" ht="12.75" customHeight="1" x14ac:dyDescent="0.2">
      <c r="A776" s="29"/>
      <c r="B776" s="29"/>
      <c r="C776" s="29"/>
      <c r="D776" s="29"/>
      <c r="E776" s="29"/>
      <c r="F776" s="29"/>
      <c r="G776" s="29"/>
      <c r="H776" s="29"/>
      <c r="I776" s="29"/>
      <c r="J776" s="29"/>
      <c r="K776" s="29"/>
      <c r="L776" s="29"/>
      <c r="M776" s="29"/>
      <c r="N776" s="29"/>
      <c r="O776" s="29"/>
      <c r="P776" s="29"/>
      <c r="Q776" s="29"/>
      <c r="R776" s="29"/>
      <c r="S776" s="29"/>
    </row>
    <row r="777" spans="1:19" customFormat="1" ht="12.75" customHeight="1" x14ac:dyDescent="0.2">
      <c r="A777" s="29"/>
      <c r="B777" s="29"/>
      <c r="C777" s="29"/>
      <c r="D777" s="29"/>
      <c r="E777" s="29"/>
      <c r="F777" s="29"/>
      <c r="G777" s="29"/>
      <c r="H777" s="29"/>
      <c r="I777" s="29"/>
      <c r="J777" s="29"/>
      <c r="K777" s="29"/>
      <c r="L777" s="29"/>
      <c r="M777" s="29"/>
      <c r="N777" s="29"/>
      <c r="O777" s="29"/>
      <c r="P777" s="29"/>
      <c r="Q777" s="29"/>
      <c r="R777" s="29"/>
      <c r="S777" s="29"/>
    </row>
    <row r="778" spans="1:19" customFormat="1" ht="12.75" customHeight="1" x14ac:dyDescent="0.2">
      <c r="A778" s="29"/>
      <c r="B778" s="29"/>
      <c r="C778" s="29"/>
      <c r="D778" s="29"/>
      <c r="E778" s="29"/>
      <c r="F778" s="29"/>
      <c r="G778" s="29"/>
      <c r="H778" s="29"/>
      <c r="I778" s="29"/>
      <c r="J778" s="29"/>
      <c r="K778" s="29"/>
      <c r="L778" s="29"/>
      <c r="M778" s="29"/>
      <c r="N778" s="29"/>
      <c r="O778" s="29"/>
      <c r="P778" s="29"/>
      <c r="Q778" s="29"/>
      <c r="R778" s="29"/>
      <c r="S778" s="29"/>
    </row>
    <row r="779" spans="1:19" customFormat="1" ht="12.75" customHeight="1" x14ac:dyDescent="0.2">
      <c r="A779" s="29"/>
      <c r="B779" s="29"/>
      <c r="C779" s="29"/>
      <c r="D779" s="29"/>
      <c r="E779" s="29"/>
      <c r="F779" s="29"/>
      <c r="G779" s="29"/>
      <c r="H779" s="29"/>
      <c r="I779" s="29"/>
      <c r="J779" s="29"/>
      <c r="K779" s="29"/>
      <c r="L779" s="29"/>
      <c r="M779" s="29"/>
      <c r="N779" s="29"/>
      <c r="O779" s="29"/>
      <c r="P779" s="29"/>
      <c r="Q779" s="29"/>
      <c r="R779" s="29"/>
      <c r="S779" s="29"/>
    </row>
    <row r="780" spans="1:19" customFormat="1" ht="12.75" customHeight="1" x14ac:dyDescent="0.2">
      <c r="A780" s="29"/>
      <c r="B780" s="29"/>
      <c r="C780" s="29"/>
      <c r="D780" s="29"/>
      <c r="E780" s="29"/>
      <c r="F780" s="29"/>
      <c r="G780" s="29"/>
      <c r="H780" s="29"/>
      <c r="I780" s="29"/>
      <c r="J780" s="29"/>
      <c r="K780" s="29"/>
      <c r="L780" s="29"/>
      <c r="M780" s="29"/>
      <c r="N780" s="29"/>
      <c r="O780" s="29"/>
      <c r="P780" s="29"/>
      <c r="Q780" s="29"/>
      <c r="R780" s="29"/>
      <c r="S780" s="29"/>
    </row>
    <row r="781" spans="1:19" customFormat="1" ht="12.75" customHeight="1" x14ac:dyDescent="0.2">
      <c r="A781" s="29"/>
      <c r="B781" s="29"/>
      <c r="C781" s="29"/>
      <c r="D781" s="29"/>
      <c r="E781" s="29"/>
      <c r="F781" s="29"/>
      <c r="G781" s="29"/>
      <c r="H781" s="29"/>
      <c r="I781" s="29"/>
      <c r="J781" s="29"/>
      <c r="K781" s="29"/>
      <c r="L781" s="29"/>
      <c r="M781" s="29"/>
      <c r="N781" s="29"/>
      <c r="O781" s="29"/>
      <c r="P781" s="29"/>
      <c r="Q781" s="29"/>
      <c r="R781" s="29"/>
      <c r="S781" s="29"/>
    </row>
    <row r="782" spans="1:19" customFormat="1" ht="12.75" customHeight="1" x14ac:dyDescent="0.2">
      <c r="A782" s="29"/>
      <c r="B782" s="29"/>
      <c r="C782" s="29"/>
      <c r="D782" s="29"/>
      <c r="E782" s="29"/>
      <c r="F782" s="29"/>
      <c r="G782" s="29"/>
      <c r="H782" s="29"/>
      <c r="I782" s="29"/>
      <c r="J782" s="29"/>
      <c r="K782" s="29"/>
      <c r="L782" s="29"/>
      <c r="M782" s="29"/>
      <c r="N782" s="29"/>
      <c r="O782" s="29"/>
      <c r="P782" s="29"/>
      <c r="Q782" s="29"/>
      <c r="R782" s="29"/>
      <c r="S782" s="29"/>
    </row>
    <row r="783" spans="1:19" customFormat="1" ht="12.75" customHeight="1" x14ac:dyDescent="0.2">
      <c r="A783" s="29"/>
      <c r="B783" s="29"/>
      <c r="C783" s="29"/>
      <c r="D783" s="29"/>
      <c r="E783" s="29"/>
      <c r="F783" s="29"/>
      <c r="G783" s="29"/>
      <c r="H783" s="29"/>
      <c r="I783" s="29"/>
      <c r="J783" s="29"/>
      <c r="K783" s="29"/>
      <c r="L783" s="29"/>
      <c r="M783" s="29"/>
      <c r="N783" s="29"/>
      <c r="O783" s="29"/>
      <c r="P783" s="29"/>
      <c r="Q783" s="29"/>
      <c r="R783" s="29"/>
      <c r="S783" s="29"/>
    </row>
    <row r="784" spans="1:19" customFormat="1" ht="12.75" customHeight="1" x14ac:dyDescent="0.2">
      <c r="A784" s="29"/>
      <c r="B784" s="29"/>
      <c r="C784" s="29"/>
      <c r="D784" s="29"/>
      <c r="E784" s="29"/>
      <c r="F784" s="29"/>
      <c r="G784" s="29"/>
      <c r="H784" s="29"/>
      <c r="I784" s="29"/>
      <c r="J784" s="29"/>
      <c r="K784" s="29"/>
      <c r="L784" s="29"/>
      <c r="M784" s="29"/>
      <c r="N784" s="29"/>
      <c r="O784" s="29"/>
      <c r="P784" s="29"/>
      <c r="Q784" s="29"/>
      <c r="R784" s="29"/>
      <c r="S784" s="29"/>
    </row>
    <row r="785" spans="1:19" customFormat="1" ht="12.75" customHeight="1" x14ac:dyDescent="0.2">
      <c r="A785" s="29"/>
      <c r="B785" s="29"/>
      <c r="C785" s="29"/>
      <c r="D785" s="29"/>
      <c r="E785" s="29"/>
      <c r="F785" s="29"/>
      <c r="G785" s="29"/>
      <c r="H785" s="29"/>
      <c r="I785" s="29"/>
      <c r="J785" s="29"/>
      <c r="K785" s="29"/>
      <c r="L785" s="29"/>
      <c r="M785" s="29"/>
      <c r="N785" s="29"/>
      <c r="O785" s="29"/>
      <c r="P785" s="29"/>
      <c r="Q785" s="29"/>
      <c r="R785" s="29"/>
      <c r="S785" s="29"/>
    </row>
    <row r="786" spans="1:19" customFormat="1" ht="12.75" customHeight="1" x14ac:dyDescent="0.2">
      <c r="A786" s="29"/>
      <c r="B786" s="29"/>
      <c r="C786" s="29"/>
      <c r="D786" s="29"/>
      <c r="E786" s="29"/>
      <c r="F786" s="29"/>
      <c r="G786" s="29"/>
      <c r="H786" s="29"/>
      <c r="I786" s="29"/>
      <c r="J786" s="29"/>
      <c r="K786" s="29"/>
      <c r="L786" s="29"/>
      <c r="M786" s="29"/>
      <c r="N786" s="29"/>
      <c r="O786" s="29"/>
      <c r="P786" s="29"/>
      <c r="Q786" s="29"/>
      <c r="R786" s="29"/>
      <c r="S786" s="29"/>
    </row>
    <row r="787" spans="1:19" customFormat="1" ht="12.75" customHeight="1" x14ac:dyDescent="0.2">
      <c r="A787" s="29"/>
      <c r="B787" s="29"/>
      <c r="C787" s="29"/>
      <c r="D787" s="29"/>
      <c r="E787" s="29"/>
      <c r="F787" s="29"/>
      <c r="G787" s="29"/>
      <c r="H787" s="29"/>
      <c r="I787" s="29"/>
      <c r="J787" s="29"/>
      <c r="K787" s="29"/>
      <c r="L787" s="29"/>
      <c r="M787" s="29"/>
      <c r="N787" s="29"/>
      <c r="O787" s="29"/>
      <c r="P787" s="29"/>
      <c r="Q787" s="29"/>
      <c r="R787" s="29"/>
      <c r="S787" s="29"/>
    </row>
    <row r="788" spans="1:19" customFormat="1" ht="12.75" customHeight="1" x14ac:dyDescent="0.2">
      <c r="A788" s="29"/>
      <c r="B788" s="29"/>
      <c r="C788" s="29"/>
      <c r="D788" s="29"/>
      <c r="E788" s="29"/>
      <c r="F788" s="29"/>
      <c r="G788" s="29"/>
      <c r="H788" s="29"/>
      <c r="I788" s="29"/>
      <c r="J788" s="29"/>
      <c r="K788" s="29"/>
      <c r="L788" s="29"/>
      <c r="M788" s="29"/>
      <c r="N788" s="29"/>
      <c r="O788" s="29"/>
      <c r="P788" s="29"/>
      <c r="Q788" s="29"/>
      <c r="R788" s="29"/>
      <c r="S788" s="29"/>
    </row>
    <row r="789" spans="1:19" customFormat="1" ht="12.75" customHeight="1" x14ac:dyDescent="0.2">
      <c r="A789" s="29"/>
      <c r="B789" s="29"/>
      <c r="C789" s="29"/>
      <c r="D789" s="29"/>
      <c r="E789" s="29"/>
      <c r="F789" s="29"/>
      <c r="G789" s="29"/>
      <c r="H789" s="29"/>
      <c r="I789" s="29"/>
      <c r="J789" s="29"/>
      <c r="K789" s="29"/>
      <c r="L789" s="29"/>
      <c r="M789" s="29"/>
      <c r="N789" s="29"/>
      <c r="O789" s="29"/>
      <c r="P789" s="29"/>
      <c r="Q789" s="29"/>
      <c r="R789" s="29"/>
      <c r="S789" s="29"/>
    </row>
    <row r="790" spans="1:19" customFormat="1" ht="12.75" customHeight="1" x14ac:dyDescent="0.2">
      <c r="A790" s="29"/>
      <c r="B790" s="29"/>
      <c r="C790" s="29"/>
      <c r="D790" s="29"/>
      <c r="E790" s="29"/>
      <c r="F790" s="29"/>
      <c r="G790" s="29"/>
      <c r="H790" s="29"/>
      <c r="I790" s="29"/>
      <c r="J790" s="29"/>
      <c r="K790" s="29"/>
      <c r="L790" s="29"/>
      <c r="M790" s="29"/>
      <c r="N790" s="29"/>
      <c r="O790" s="29"/>
      <c r="P790" s="29"/>
      <c r="Q790" s="29"/>
      <c r="R790" s="29"/>
      <c r="S790" s="29"/>
    </row>
    <row r="791" spans="1:19" customFormat="1" ht="12.75" customHeight="1" x14ac:dyDescent="0.2">
      <c r="A791" s="29"/>
      <c r="B791" s="29"/>
      <c r="C791" s="29"/>
      <c r="D791" s="29"/>
      <c r="E791" s="29"/>
      <c r="F791" s="29"/>
      <c r="G791" s="29"/>
      <c r="H791" s="29"/>
      <c r="I791" s="29"/>
      <c r="J791" s="29"/>
      <c r="K791" s="29"/>
      <c r="L791" s="29"/>
      <c r="M791" s="29"/>
      <c r="N791" s="29"/>
      <c r="O791" s="29"/>
      <c r="P791" s="29"/>
      <c r="Q791" s="29"/>
      <c r="R791" s="29"/>
      <c r="S791" s="29"/>
    </row>
    <row r="792" spans="1:19" customFormat="1" ht="12.75" customHeight="1" x14ac:dyDescent="0.2">
      <c r="A792" s="29"/>
      <c r="B792" s="29"/>
      <c r="C792" s="29"/>
      <c r="D792" s="29"/>
      <c r="E792" s="29"/>
      <c r="F792" s="29"/>
      <c r="G792" s="29"/>
      <c r="H792" s="29"/>
      <c r="I792" s="29"/>
      <c r="J792" s="29"/>
      <c r="K792" s="29"/>
      <c r="L792" s="29"/>
      <c r="M792" s="29"/>
      <c r="N792" s="29"/>
      <c r="O792" s="29"/>
      <c r="P792" s="29"/>
      <c r="Q792" s="29"/>
      <c r="R792" s="29"/>
      <c r="S792" s="29"/>
    </row>
    <row r="793" spans="1:19" customFormat="1" ht="12.75" customHeight="1" x14ac:dyDescent="0.2">
      <c r="A793" s="29"/>
      <c r="B793" s="29"/>
      <c r="C793" s="29"/>
      <c r="D793" s="29"/>
      <c r="E793" s="29"/>
      <c r="F793" s="29"/>
      <c r="G793" s="29"/>
      <c r="H793" s="29"/>
      <c r="I793" s="29"/>
      <c r="J793" s="29"/>
      <c r="K793" s="29"/>
      <c r="L793" s="29"/>
      <c r="M793" s="29"/>
      <c r="N793" s="29"/>
      <c r="O793" s="29"/>
      <c r="P793" s="29"/>
      <c r="Q793" s="29"/>
      <c r="R793" s="29"/>
      <c r="S793" s="29"/>
    </row>
    <row r="794" spans="1:19" customFormat="1" ht="12.75" customHeight="1" x14ac:dyDescent="0.2">
      <c r="A794" s="29"/>
      <c r="B794" s="29"/>
      <c r="C794" s="29"/>
      <c r="D794" s="29"/>
      <c r="E794" s="29"/>
      <c r="F794" s="29"/>
      <c r="G794" s="29"/>
      <c r="H794" s="29"/>
      <c r="I794" s="29"/>
      <c r="J794" s="29"/>
      <c r="K794" s="29"/>
      <c r="L794" s="29"/>
      <c r="M794" s="29"/>
      <c r="N794" s="29"/>
      <c r="O794" s="29"/>
      <c r="P794" s="29"/>
      <c r="Q794" s="29"/>
      <c r="R794" s="29"/>
      <c r="S794" s="29"/>
    </row>
    <row r="795" spans="1:19" customFormat="1" ht="12.75" customHeight="1" x14ac:dyDescent="0.2">
      <c r="A795" s="29"/>
      <c r="B795" s="29"/>
      <c r="C795" s="29"/>
      <c r="D795" s="29"/>
      <c r="E795" s="29"/>
      <c r="F795" s="29"/>
      <c r="G795" s="29"/>
      <c r="H795" s="29"/>
      <c r="I795" s="29"/>
      <c r="J795" s="29"/>
      <c r="K795" s="29"/>
      <c r="L795" s="29"/>
      <c r="M795" s="29"/>
      <c r="N795" s="29"/>
      <c r="O795" s="29"/>
      <c r="P795" s="29"/>
      <c r="Q795" s="29"/>
      <c r="R795" s="29"/>
      <c r="S795" s="29"/>
    </row>
    <row r="796" spans="1:19" customFormat="1" ht="12.75" customHeight="1" x14ac:dyDescent="0.2">
      <c r="A796" s="29"/>
      <c r="B796" s="29"/>
      <c r="C796" s="29"/>
      <c r="D796" s="29"/>
      <c r="E796" s="29"/>
      <c r="F796" s="29"/>
      <c r="G796" s="29"/>
      <c r="H796" s="29"/>
      <c r="I796" s="29"/>
      <c r="J796" s="29"/>
      <c r="K796" s="29"/>
      <c r="L796" s="29"/>
      <c r="M796" s="29"/>
      <c r="N796" s="29"/>
      <c r="O796" s="29"/>
      <c r="P796" s="29"/>
      <c r="Q796" s="29"/>
      <c r="R796" s="29"/>
      <c r="S796" s="29"/>
    </row>
    <row r="797" spans="1:19" customFormat="1" ht="12.75" customHeight="1" x14ac:dyDescent="0.2">
      <c r="A797" s="29"/>
      <c r="B797" s="29"/>
      <c r="C797" s="29"/>
      <c r="D797" s="29"/>
      <c r="E797" s="29"/>
      <c r="F797" s="29"/>
      <c r="G797" s="29"/>
      <c r="H797" s="29"/>
      <c r="I797" s="29"/>
      <c r="J797" s="29"/>
      <c r="K797" s="29"/>
      <c r="L797" s="29"/>
      <c r="M797" s="29"/>
      <c r="N797" s="29"/>
      <c r="O797" s="29"/>
      <c r="P797" s="29"/>
      <c r="Q797" s="29"/>
      <c r="R797" s="29"/>
      <c r="S797" s="29"/>
    </row>
    <row r="798" spans="1:19" customFormat="1" ht="12.75" customHeight="1" x14ac:dyDescent="0.2">
      <c r="A798" s="29"/>
      <c r="B798" s="29"/>
      <c r="C798" s="29"/>
      <c r="D798" s="29"/>
      <c r="E798" s="29"/>
      <c r="F798" s="29"/>
      <c r="G798" s="29"/>
      <c r="H798" s="29"/>
      <c r="I798" s="29"/>
      <c r="J798" s="29"/>
      <c r="K798" s="29"/>
      <c r="L798" s="29"/>
      <c r="M798" s="29"/>
      <c r="N798" s="29"/>
      <c r="O798" s="29"/>
      <c r="P798" s="29"/>
      <c r="Q798" s="29"/>
      <c r="R798" s="29"/>
      <c r="S798" s="29"/>
    </row>
    <row r="799" spans="1:19" customFormat="1" ht="12.75" customHeight="1" x14ac:dyDescent="0.2">
      <c r="A799" s="29"/>
      <c r="B799" s="29"/>
      <c r="C799" s="29"/>
      <c r="D799" s="29"/>
      <c r="E799" s="29"/>
      <c r="F799" s="29"/>
      <c r="G799" s="29"/>
      <c r="H799" s="29"/>
      <c r="I799" s="29"/>
      <c r="J799" s="29"/>
      <c r="K799" s="29"/>
      <c r="L799" s="29"/>
      <c r="M799" s="29"/>
      <c r="N799" s="29"/>
      <c r="O799" s="29"/>
      <c r="P799" s="29"/>
      <c r="Q799" s="29"/>
      <c r="R799" s="29"/>
      <c r="S799" s="29"/>
    </row>
    <row r="800" spans="1:19" customFormat="1" ht="12.75" customHeight="1" x14ac:dyDescent="0.2">
      <c r="A800" s="29"/>
      <c r="B800" s="29"/>
      <c r="C800" s="29"/>
      <c r="D800" s="29"/>
      <c r="E800" s="29"/>
      <c r="F800" s="29"/>
      <c r="G800" s="29"/>
      <c r="H800" s="29"/>
      <c r="I800" s="29"/>
      <c r="J800" s="29"/>
      <c r="K800" s="29"/>
      <c r="L800" s="29"/>
      <c r="M800" s="29"/>
      <c r="N800" s="29"/>
      <c r="O800" s="29"/>
      <c r="P800" s="29"/>
      <c r="Q800" s="29"/>
      <c r="R800" s="29"/>
      <c r="S800" s="29"/>
    </row>
    <row r="801" spans="1:19" customFormat="1" ht="12.75" customHeight="1" x14ac:dyDescent="0.2">
      <c r="A801" s="29"/>
      <c r="B801" s="29"/>
      <c r="C801" s="29"/>
      <c r="D801" s="29"/>
      <c r="E801" s="29"/>
      <c r="F801" s="29"/>
      <c r="G801" s="29"/>
      <c r="H801" s="29"/>
      <c r="I801" s="29"/>
      <c r="J801" s="29"/>
      <c r="K801" s="29"/>
      <c r="L801" s="29"/>
      <c r="M801" s="29"/>
      <c r="N801" s="29"/>
      <c r="O801" s="29"/>
      <c r="P801" s="29"/>
      <c r="Q801" s="29"/>
      <c r="R801" s="29"/>
      <c r="S801" s="29"/>
    </row>
    <row r="802" spans="1:19" customFormat="1" ht="12.75" customHeight="1" x14ac:dyDescent="0.2">
      <c r="A802" s="29"/>
      <c r="B802" s="29"/>
      <c r="C802" s="29"/>
      <c r="D802" s="29"/>
      <c r="E802" s="29"/>
      <c r="F802" s="29"/>
      <c r="G802" s="29"/>
      <c r="H802" s="29"/>
      <c r="I802" s="29"/>
      <c r="J802" s="29"/>
      <c r="K802" s="29"/>
      <c r="L802" s="29"/>
      <c r="M802" s="29"/>
      <c r="N802" s="29"/>
      <c r="O802" s="29"/>
      <c r="P802" s="29"/>
      <c r="Q802" s="29"/>
      <c r="R802" s="29"/>
      <c r="S802" s="29"/>
    </row>
    <row r="803" spans="1:19" customFormat="1" ht="12.75" customHeight="1" x14ac:dyDescent="0.2">
      <c r="A803" s="29"/>
      <c r="B803" s="29"/>
      <c r="C803" s="29"/>
      <c r="D803" s="29"/>
      <c r="E803" s="29"/>
      <c r="F803" s="29"/>
      <c r="G803" s="29"/>
      <c r="H803" s="29"/>
      <c r="I803" s="29"/>
      <c r="J803" s="29"/>
      <c r="K803" s="29"/>
      <c r="L803" s="29"/>
      <c r="M803" s="29"/>
      <c r="N803" s="29"/>
      <c r="O803" s="29"/>
      <c r="P803" s="29"/>
      <c r="Q803" s="29"/>
      <c r="R803" s="29"/>
      <c r="S803" s="29"/>
    </row>
    <row r="804" spans="1:19" customFormat="1" ht="12.75" customHeight="1" x14ac:dyDescent="0.2">
      <c r="A804" s="29"/>
      <c r="B804" s="29"/>
      <c r="C804" s="29"/>
      <c r="D804" s="29"/>
      <c r="E804" s="29"/>
      <c r="F804" s="29"/>
      <c r="G804" s="29"/>
      <c r="H804" s="29"/>
      <c r="I804" s="29"/>
      <c r="J804" s="29"/>
      <c r="K804" s="29"/>
      <c r="L804" s="29"/>
      <c r="M804" s="29"/>
      <c r="N804" s="29"/>
      <c r="O804" s="29"/>
      <c r="P804" s="29"/>
      <c r="Q804" s="29"/>
      <c r="R804" s="29"/>
      <c r="S804" s="29"/>
    </row>
    <row r="805" spans="1:19" customFormat="1" ht="12.75" customHeight="1" x14ac:dyDescent="0.2">
      <c r="A805" s="29"/>
      <c r="B805" s="29"/>
      <c r="C805" s="29"/>
      <c r="D805" s="29"/>
      <c r="E805" s="29"/>
      <c r="F805" s="29"/>
      <c r="G805" s="29"/>
      <c r="H805" s="29"/>
      <c r="I805" s="29"/>
      <c r="J805" s="29"/>
      <c r="K805" s="29"/>
      <c r="L805" s="29"/>
      <c r="M805" s="29"/>
      <c r="N805" s="29"/>
      <c r="O805" s="29"/>
      <c r="P805" s="29"/>
      <c r="Q805" s="29"/>
      <c r="R805" s="29"/>
      <c r="S805" s="29"/>
    </row>
    <row r="806" spans="1:19" customFormat="1" ht="12.75" customHeight="1" x14ac:dyDescent="0.2">
      <c r="A806" s="29"/>
      <c r="B806" s="29"/>
      <c r="C806" s="29"/>
      <c r="D806" s="29"/>
      <c r="E806" s="29"/>
      <c r="F806" s="29"/>
      <c r="G806" s="29"/>
      <c r="H806" s="29"/>
      <c r="I806" s="29"/>
      <c r="J806" s="29"/>
      <c r="K806" s="29"/>
      <c r="L806" s="29"/>
      <c r="M806" s="29"/>
      <c r="N806" s="29"/>
      <c r="O806" s="29"/>
      <c r="P806" s="29"/>
      <c r="Q806" s="29"/>
      <c r="R806" s="29"/>
      <c r="S806" s="29"/>
    </row>
    <row r="807" spans="1:19" customFormat="1" ht="12.75" customHeight="1" x14ac:dyDescent="0.2">
      <c r="A807" s="29"/>
      <c r="B807" s="29"/>
      <c r="C807" s="29"/>
      <c r="D807" s="29"/>
      <c r="E807" s="29"/>
      <c r="F807" s="29"/>
      <c r="G807" s="29"/>
      <c r="H807" s="29"/>
      <c r="I807" s="29"/>
      <c r="J807" s="29"/>
      <c r="K807" s="29"/>
      <c r="L807" s="29"/>
      <c r="M807" s="29"/>
      <c r="N807" s="29"/>
      <c r="O807" s="29"/>
      <c r="P807" s="29"/>
      <c r="Q807" s="29"/>
      <c r="R807" s="29"/>
      <c r="S807" s="29"/>
    </row>
    <row r="808" spans="1:19" customFormat="1" ht="12.75" customHeight="1" x14ac:dyDescent="0.2">
      <c r="A808" s="29"/>
      <c r="B808" s="29"/>
      <c r="C808" s="29"/>
      <c r="D808" s="29"/>
      <c r="E808" s="29"/>
      <c r="F808" s="29"/>
      <c r="G808" s="29"/>
      <c r="H808" s="29"/>
      <c r="I808" s="29"/>
      <c r="J808" s="29"/>
      <c r="K808" s="29"/>
      <c r="L808" s="29"/>
      <c r="M808" s="29"/>
      <c r="N808" s="29"/>
      <c r="O808" s="29"/>
      <c r="P808" s="29"/>
      <c r="Q808" s="29"/>
      <c r="R808" s="29"/>
      <c r="S808" s="29"/>
    </row>
    <row r="809" spans="1:19" customFormat="1" ht="12.75" customHeight="1" x14ac:dyDescent="0.2">
      <c r="A809" s="29"/>
      <c r="B809" s="29"/>
      <c r="C809" s="29"/>
      <c r="D809" s="29"/>
      <c r="E809" s="29"/>
      <c r="F809" s="29"/>
      <c r="G809" s="29"/>
      <c r="H809" s="29"/>
      <c r="I809" s="29"/>
      <c r="J809" s="29"/>
      <c r="K809" s="29"/>
      <c r="L809" s="29"/>
      <c r="M809" s="29"/>
      <c r="N809" s="29"/>
      <c r="O809" s="29"/>
      <c r="P809" s="29"/>
      <c r="Q809" s="29"/>
      <c r="R809" s="29"/>
      <c r="S809" s="29"/>
    </row>
    <row r="810" spans="1:19" customFormat="1" ht="12.75" customHeight="1" x14ac:dyDescent="0.2">
      <c r="A810" s="29"/>
      <c r="B810" s="29"/>
      <c r="C810" s="29"/>
      <c r="D810" s="29"/>
      <c r="E810" s="29"/>
      <c r="F810" s="29"/>
      <c r="G810" s="29"/>
      <c r="H810" s="29"/>
      <c r="I810" s="29"/>
      <c r="J810" s="29"/>
      <c r="K810" s="29"/>
      <c r="L810" s="29"/>
      <c r="M810" s="29"/>
      <c r="N810" s="29"/>
      <c r="O810" s="29"/>
      <c r="P810" s="29"/>
      <c r="Q810" s="29"/>
      <c r="R810" s="29"/>
      <c r="S810" s="29"/>
    </row>
    <row r="811" spans="1:19" customFormat="1" ht="12.75" customHeight="1" x14ac:dyDescent="0.2">
      <c r="A811" s="29"/>
      <c r="B811" s="29"/>
      <c r="C811" s="29"/>
      <c r="D811" s="29"/>
      <c r="E811" s="29"/>
      <c r="F811" s="29"/>
      <c r="G811" s="29"/>
      <c r="H811" s="29"/>
      <c r="I811" s="29"/>
      <c r="J811" s="29"/>
      <c r="K811" s="29"/>
      <c r="L811" s="29"/>
      <c r="M811" s="29"/>
      <c r="N811" s="29"/>
      <c r="O811" s="29"/>
      <c r="P811" s="29"/>
      <c r="Q811" s="29"/>
      <c r="R811" s="29"/>
      <c r="S811" s="29"/>
    </row>
    <row r="812" spans="1:19" customFormat="1" ht="12.75" customHeight="1" x14ac:dyDescent="0.2">
      <c r="A812" s="29"/>
      <c r="B812" s="29"/>
      <c r="C812" s="29"/>
      <c r="D812" s="29"/>
      <c r="E812" s="29"/>
      <c r="F812" s="29"/>
      <c r="G812" s="29"/>
      <c r="H812" s="29"/>
      <c r="I812" s="29"/>
      <c r="J812" s="29"/>
      <c r="K812" s="29"/>
      <c r="L812" s="29"/>
      <c r="M812" s="29"/>
      <c r="N812" s="29"/>
      <c r="O812" s="29"/>
      <c r="P812" s="29"/>
      <c r="Q812" s="29"/>
      <c r="R812" s="29"/>
      <c r="S812" s="29"/>
    </row>
    <row r="813" spans="1:19" customFormat="1" ht="12.75" customHeight="1" x14ac:dyDescent="0.2">
      <c r="A813" s="29"/>
      <c r="B813" s="29"/>
      <c r="C813" s="29"/>
      <c r="D813" s="29"/>
      <c r="E813" s="29"/>
      <c r="F813" s="29"/>
      <c r="G813" s="29"/>
      <c r="H813" s="29"/>
      <c r="I813" s="29"/>
      <c r="J813" s="29"/>
      <c r="K813" s="29"/>
      <c r="L813" s="29"/>
      <c r="M813" s="29"/>
      <c r="N813" s="29"/>
      <c r="O813" s="29"/>
      <c r="P813" s="29"/>
      <c r="Q813" s="29"/>
      <c r="R813" s="29"/>
      <c r="S813" s="29"/>
    </row>
    <row r="814" spans="1:19" customFormat="1" ht="12.75" customHeight="1" x14ac:dyDescent="0.2">
      <c r="A814" s="29"/>
      <c r="B814" s="29"/>
      <c r="C814" s="29"/>
      <c r="D814" s="29"/>
      <c r="E814" s="29"/>
      <c r="F814" s="29"/>
      <c r="G814" s="29"/>
      <c r="H814" s="29"/>
      <c r="I814" s="29"/>
      <c r="J814" s="29"/>
      <c r="K814" s="29"/>
      <c r="L814" s="29"/>
      <c r="M814" s="29"/>
      <c r="N814" s="29"/>
      <c r="O814" s="29"/>
      <c r="P814" s="29"/>
      <c r="Q814" s="29"/>
      <c r="R814" s="29"/>
      <c r="S814" s="29"/>
    </row>
    <row r="815" spans="1:19" customFormat="1" ht="12.75" customHeight="1" x14ac:dyDescent="0.2">
      <c r="A815" s="29"/>
      <c r="B815" s="29"/>
      <c r="C815" s="29"/>
      <c r="D815" s="29"/>
      <c r="E815" s="29"/>
      <c r="F815" s="29"/>
      <c r="G815" s="29"/>
      <c r="H815" s="29"/>
      <c r="I815" s="29"/>
      <c r="J815" s="29"/>
      <c r="K815" s="29"/>
      <c r="L815" s="29"/>
      <c r="M815" s="29"/>
      <c r="N815" s="29"/>
      <c r="O815" s="29"/>
      <c r="P815" s="29"/>
      <c r="Q815" s="29"/>
      <c r="R815" s="29"/>
      <c r="S815" s="29"/>
    </row>
    <row r="816" spans="1:19" customFormat="1" ht="12.75" customHeight="1" x14ac:dyDescent="0.2">
      <c r="A816" s="29"/>
      <c r="B816" s="29"/>
      <c r="C816" s="29"/>
      <c r="D816" s="29"/>
      <c r="E816" s="29"/>
      <c r="F816" s="29"/>
      <c r="G816" s="29"/>
      <c r="H816" s="29"/>
      <c r="I816" s="29"/>
      <c r="J816" s="29"/>
      <c r="K816" s="29"/>
      <c r="L816" s="29"/>
      <c r="M816" s="29"/>
      <c r="N816" s="29"/>
      <c r="O816" s="29"/>
      <c r="P816" s="29"/>
      <c r="Q816" s="29"/>
      <c r="R816" s="29"/>
      <c r="S816" s="29"/>
    </row>
    <row r="817" spans="1:19" customFormat="1" ht="12.75" customHeight="1" x14ac:dyDescent="0.2">
      <c r="A817" s="29"/>
      <c r="B817" s="29"/>
      <c r="C817" s="29"/>
      <c r="D817" s="29"/>
      <c r="E817" s="29"/>
      <c r="F817" s="29"/>
      <c r="G817" s="29"/>
      <c r="H817" s="29"/>
      <c r="I817" s="29"/>
      <c r="J817" s="29"/>
      <c r="K817" s="29"/>
      <c r="L817" s="29"/>
      <c r="M817" s="29"/>
      <c r="N817" s="29"/>
      <c r="O817" s="29"/>
      <c r="P817" s="29"/>
      <c r="Q817" s="29"/>
      <c r="R817" s="29"/>
      <c r="S817" s="29"/>
    </row>
    <row r="818" spans="1:19" customFormat="1" ht="12.75" customHeight="1" x14ac:dyDescent="0.2">
      <c r="A818" s="29"/>
      <c r="B818" s="29"/>
      <c r="C818" s="29"/>
      <c r="D818" s="29"/>
      <c r="E818" s="29"/>
      <c r="F818" s="29"/>
      <c r="G818" s="29"/>
      <c r="H818" s="29"/>
      <c r="I818" s="29"/>
      <c r="J818" s="29"/>
      <c r="K818" s="29"/>
      <c r="L818" s="29"/>
      <c r="M818" s="29"/>
      <c r="N818" s="29"/>
      <c r="O818" s="29"/>
      <c r="P818" s="29"/>
      <c r="Q818" s="29"/>
      <c r="R818" s="29"/>
      <c r="S818" s="29"/>
    </row>
    <row r="819" spans="1:19" customFormat="1" ht="12.75" customHeight="1" x14ac:dyDescent="0.2">
      <c r="A819" s="29"/>
      <c r="B819" s="29"/>
      <c r="C819" s="29"/>
      <c r="D819" s="29"/>
      <c r="E819" s="29"/>
      <c r="F819" s="29"/>
      <c r="G819" s="29"/>
      <c r="H819" s="29"/>
      <c r="I819" s="29"/>
      <c r="J819" s="29"/>
      <c r="K819" s="29"/>
      <c r="L819" s="29"/>
      <c r="M819" s="29"/>
      <c r="N819" s="29"/>
      <c r="O819" s="29"/>
      <c r="P819" s="29"/>
      <c r="Q819" s="29"/>
      <c r="R819" s="29"/>
      <c r="S819" s="29"/>
    </row>
    <row r="820" spans="1:19" customFormat="1" ht="12.75" customHeight="1" x14ac:dyDescent="0.2">
      <c r="A820" s="29"/>
      <c r="B820" s="29"/>
      <c r="C820" s="29"/>
      <c r="D820" s="29"/>
      <c r="E820" s="29"/>
      <c r="F820" s="29"/>
      <c r="G820" s="29"/>
      <c r="H820" s="29"/>
      <c r="I820" s="29"/>
      <c r="J820" s="29"/>
      <c r="K820" s="29"/>
      <c r="L820" s="29"/>
      <c r="M820" s="29"/>
      <c r="N820" s="29"/>
      <c r="O820" s="29"/>
      <c r="P820" s="29"/>
      <c r="Q820" s="29"/>
      <c r="R820" s="29"/>
      <c r="S820" s="29"/>
    </row>
    <row r="821" spans="1:19" customFormat="1" ht="12.75" customHeight="1" x14ac:dyDescent="0.2">
      <c r="A821" s="29"/>
      <c r="B821" s="29"/>
      <c r="C821" s="29"/>
      <c r="D821" s="29"/>
      <c r="E821" s="29"/>
      <c r="F821" s="29"/>
      <c r="G821" s="29"/>
      <c r="H821" s="29"/>
      <c r="I821" s="29"/>
      <c r="J821" s="29"/>
      <c r="K821" s="29"/>
      <c r="L821" s="29"/>
      <c r="M821" s="29"/>
      <c r="N821" s="29"/>
      <c r="O821" s="29"/>
      <c r="P821" s="29"/>
      <c r="Q821" s="29"/>
      <c r="R821" s="29"/>
      <c r="S821" s="29"/>
    </row>
    <row r="822" spans="1:19" customFormat="1" ht="12.75" customHeight="1" x14ac:dyDescent="0.2">
      <c r="A822" s="29"/>
      <c r="B822" s="29"/>
      <c r="C822" s="29"/>
      <c r="D822" s="29"/>
      <c r="E822" s="29"/>
      <c r="F822" s="29"/>
      <c r="G822" s="29"/>
      <c r="H822" s="29"/>
      <c r="I822" s="29"/>
      <c r="J822" s="29"/>
      <c r="K822" s="29"/>
      <c r="L822" s="29"/>
      <c r="M822" s="29"/>
      <c r="N822" s="29"/>
      <c r="O822" s="29"/>
      <c r="P822" s="29"/>
      <c r="Q822" s="29"/>
      <c r="R822" s="29"/>
      <c r="S822" s="29"/>
    </row>
    <row r="823" spans="1:19" customFormat="1" ht="12.75" customHeight="1" x14ac:dyDescent="0.2">
      <c r="A823" s="29"/>
      <c r="B823" s="29"/>
      <c r="C823" s="29"/>
      <c r="D823" s="29"/>
      <c r="E823" s="29"/>
      <c r="F823" s="29"/>
      <c r="G823" s="29"/>
      <c r="H823" s="29"/>
      <c r="I823" s="29"/>
      <c r="J823" s="29"/>
      <c r="K823" s="29"/>
      <c r="L823" s="29"/>
      <c r="M823" s="29"/>
      <c r="N823" s="29"/>
      <c r="O823" s="29"/>
      <c r="P823" s="29"/>
      <c r="Q823" s="29"/>
      <c r="R823" s="29"/>
      <c r="S823" s="29"/>
    </row>
    <row r="824" spans="1:19" customFormat="1" ht="12.75" customHeight="1" x14ac:dyDescent="0.2">
      <c r="A824" s="29"/>
      <c r="B824" s="29"/>
      <c r="C824" s="29"/>
      <c r="D824" s="29"/>
      <c r="E824" s="29"/>
      <c r="F824" s="29"/>
      <c r="G824" s="29"/>
      <c r="H824" s="29"/>
      <c r="I824" s="29"/>
      <c r="J824" s="29"/>
      <c r="K824" s="29"/>
      <c r="L824" s="29"/>
      <c r="M824" s="29"/>
      <c r="N824" s="29"/>
      <c r="O824" s="29"/>
      <c r="P824" s="29"/>
      <c r="Q824" s="29"/>
      <c r="R824" s="29"/>
      <c r="S824" s="29"/>
    </row>
    <row r="825" spans="1:19" customFormat="1" ht="12.75" customHeight="1" x14ac:dyDescent="0.2">
      <c r="A825" s="29"/>
      <c r="B825" s="29"/>
      <c r="C825" s="29"/>
      <c r="D825" s="29"/>
      <c r="E825" s="29"/>
      <c r="F825" s="29"/>
      <c r="G825" s="29"/>
      <c r="H825" s="29"/>
      <c r="I825" s="29"/>
      <c r="J825" s="29"/>
      <c r="K825" s="29"/>
      <c r="L825" s="29"/>
      <c r="M825" s="29"/>
      <c r="N825" s="29"/>
      <c r="O825" s="29"/>
      <c r="P825" s="29"/>
      <c r="Q825" s="29"/>
      <c r="R825" s="29"/>
      <c r="S825" s="29"/>
    </row>
    <row r="826" spans="1:19" customFormat="1" ht="12.75" customHeight="1" x14ac:dyDescent="0.2">
      <c r="A826" s="29"/>
      <c r="B826" s="29"/>
      <c r="C826" s="29"/>
      <c r="D826" s="29"/>
      <c r="E826" s="29"/>
      <c r="F826" s="29"/>
      <c r="G826" s="29"/>
      <c r="H826" s="29"/>
      <c r="I826" s="29"/>
      <c r="J826" s="29"/>
      <c r="K826" s="29"/>
      <c r="L826" s="29"/>
      <c r="M826" s="29"/>
      <c r="N826" s="29"/>
      <c r="O826" s="29"/>
      <c r="P826" s="29"/>
      <c r="Q826" s="29"/>
      <c r="R826" s="29"/>
      <c r="S826" s="29"/>
    </row>
    <row r="827" spans="1:19" customFormat="1" ht="12.75" customHeight="1" x14ac:dyDescent="0.2">
      <c r="A827" s="29"/>
      <c r="B827" s="29"/>
      <c r="C827" s="29"/>
      <c r="D827" s="29"/>
      <c r="E827" s="29"/>
      <c r="F827" s="29"/>
      <c r="G827" s="29"/>
      <c r="H827" s="29"/>
      <c r="I827" s="29"/>
      <c r="J827" s="29"/>
      <c r="K827" s="29"/>
      <c r="L827" s="29"/>
      <c r="M827" s="29"/>
      <c r="N827" s="29"/>
      <c r="O827" s="29"/>
      <c r="P827" s="29"/>
      <c r="Q827" s="29"/>
      <c r="R827" s="29"/>
      <c r="S827" s="29"/>
    </row>
    <row r="828" spans="1:19" customFormat="1" ht="12.75" customHeight="1" x14ac:dyDescent="0.2">
      <c r="A828" s="29"/>
      <c r="B828" s="29"/>
      <c r="C828" s="29"/>
      <c r="D828" s="29"/>
      <c r="E828" s="29"/>
      <c r="F828" s="29"/>
      <c r="G828" s="29"/>
      <c r="H828" s="29"/>
      <c r="I828" s="29"/>
      <c r="J828" s="29"/>
      <c r="K828" s="29"/>
      <c r="L828" s="29"/>
      <c r="M828" s="29"/>
      <c r="N828" s="29"/>
      <c r="O828" s="29"/>
      <c r="P828" s="29"/>
      <c r="Q828" s="29"/>
      <c r="R828" s="29"/>
      <c r="S828" s="29"/>
    </row>
    <row r="829" spans="1:19" customFormat="1" ht="12.75" customHeight="1" x14ac:dyDescent="0.2">
      <c r="A829" s="29"/>
      <c r="B829" s="29"/>
      <c r="C829" s="29"/>
      <c r="D829" s="29"/>
      <c r="E829" s="29"/>
      <c r="F829" s="29"/>
      <c r="G829" s="29"/>
      <c r="H829" s="29"/>
      <c r="I829" s="29"/>
      <c r="J829" s="29"/>
      <c r="K829" s="29"/>
      <c r="L829" s="29"/>
      <c r="M829" s="29"/>
      <c r="N829" s="29"/>
      <c r="O829" s="29"/>
      <c r="P829" s="29"/>
      <c r="Q829" s="29"/>
      <c r="R829" s="29"/>
      <c r="S829" s="29"/>
    </row>
    <row r="830" spans="1:19" customFormat="1" ht="12.75" customHeight="1" x14ac:dyDescent="0.2">
      <c r="A830" s="29"/>
      <c r="B830" s="29"/>
      <c r="C830" s="29"/>
      <c r="D830" s="29"/>
      <c r="E830" s="29"/>
      <c r="F830" s="29"/>
      <c r="G830" s="29"/>
      <c r="H830" s="29"/>
      <c r="I830" s="29"/>
      <c r="J830" s="29"/>
      <c r="K830" s="29"/>
      <c r="L830" s="29"/>
      <c r="M830" s="29"/>
      <c r="N830" s="29"/>
      <c r="O830" s="29"/>
      <c r="P830" s="29"/>
      <c r="Q830" s="29"/>
      <c r="R830" s="29"/>
      <c r="S830" s="29"/>
    </row>
    <row r="831" spans="1:19" customFormat="1" ht="12.75" customHeight="1" x14ac:dyDescent="0.2">
      <c r="A831" s="29"/>
      <c r="B831" s="29"/>
      <c r="C831" s="29"/>
      <c r="D831" s="29"/>
      <c r="E831" s="29"/>
      <c r="F831" s="29"/>
      <c r="G831" s="29"/>
      <c r="H831" s="29"/>
      <c r="I831" s="29"/>
      <c r="J831" s="29"/>
      <c r="K831" s="29"/>
      <c r="L831" s="29"/>
      <c r="M831" s="29"/>
      <c r="N831" s="29"/>
      <c r="O831" s="29"/>
      <c r="P831" s="29"/>
      <c r="Q831" s="29"/>
      <c r="R831" s="29"/>
      <c r="S831" s="29"/>
    </row>
    <row r="832" spans="1:19" customFormat="1" ht="12.75" customHeight="1" x14ac:dyDescent="0.2">
      <c r="A832" s="29"/>
      <c r="B832" s="29"/>
      <c r="C832" s="29"/>
      <c r="D832" s="29"/>
      <c r="E832" s="29"/>
      <c r="F832" s="29"/>
      <c r="G832" s="29"/>
      <c r="H832" s="29"/>
      <c r="I832" s="29"/>
      <c r="J832" s="29"/>
      <c r="K832" s="29"/>
      <c r="L832" s="29"/>
      <c r="M832" s="29"/>
      <c r="N832" s="29"/>
      <c r="O832" s="29"/>
      <c r="P832" s="29"/>
      <c r="Q832" s="29"/>
      <c r="R832" s="29"/>
      <c r="S832" s="29"/>
    </row>
    <row r="833" spans="1:19" customFormat="1" ht="12.75" customHeight="1" x14ac:dyDescent="0.2">
      <c r="A833" s="29"/>
      <c r="B833" s="29"/>
      <c r="C833" s="29"/>
      <c r="D833" s="29"/>
      <c r="E833" s="29"/>
      <c r="F833" s="29"/>
      <c r="G833" s="29"/>
      <c r="H833" s="29"/>
      <c r="I833" s="29"/>
      <c r="J833" s="29"/>
      <c r="K833" s="29"/>
      <c r="L833" s="29"/>
      <c r="M833" s="29"/>
      <c r="N833" s="29"/>
      <c r="O833" s="29"/>
      <c r="P833" s="29"/>
      <c r="Q833" s="29"/>
      <c r="R833" s="29"/>
      <c r="S833" s="29"/>
    </row>
    <row r="834" spans="1:19" customFormat="1" ht="12.75" customHeight="1" x14ac:dyDescent="0.2">
      <c r="A834" s="29"/>
      <c r="B834" s="29"/>
      <c r="C834" s="29"/>
      <c r="D834" s="29"/>
      <c r="E834" s="29"/>
      <c r="F834" s="29"/>
      <c r="G834" s="29"/>
      <c r="H834" s="29"/>
      <c r="I834" s="29"/>
      <c r="J834" s="29"/>
      <c r="K834" s="29"/>
      <c r="L834" s="29"/>
      <c r="M834" s="29"/>
      <c r="N834" s="29"/>
      <c r="O834" s="29"/>
      <c r="P834" s="29"/>
      <c r="Q834" s="29"/>
      <c r="R834" s="29"/>
      <c r="S834" s="29"/>
    </row>
    <row r="835" spans="1:19" customFormat="1" ht="12.75" customHeight="1" x14ac:dyDescent="0.2">
      <c r="A835" s="29"/>
      <c r="B835" s="29"/>
      <c r="C835" s="29"/>
      <c r="D835" s="29"/>
      <c r="E835" s="29"/>
      <c r="F835" s="29"/>
      <c r="G835" s="29"/>
      <c r="H835" s="29"/>
      <c r="I835" s="29"/>
      <c r="J835" s="29"/>
      <c r="K835" s="29"/>
      <c r="L835" s="29"/>
      <c r="M835" s="29"/>
      <c r="N835" s="29"/>
      <c r="O835" s="29"/>
      <c r="P835" s="29"/>
      <c r="Q835" s="29"/>
      <c r="R835" s="29"/>
      <c r="S835" s="29"/>
    </row>
    <row r="836" spans="1:19" customFormat="1" ht="12.75" customHeight="1" x14ac:dyDescent="0.2">
      <c r="A836" s="29"/>
      <c r="B836" s="29"/>
      <c r="C836" s="29"/>
      <c r="D836" s="29"/>
      <c r="E836" s="29"/>
      <c r="F836" s="29"/>
      <c r="G836" s="29"/>
      <c r="H836" s="29"/>
      <c r="I836" s="29"/>
      <c r="J836" s="29"/>
      <c r="K836" s="29"/>
      <c r="L836" s="29"/>
      <c r="M836" s="29"/>
      <c r="N836" s="29"/>
      <c r="O836" s="29"/>
      <c r="P836" s="29"/>
      <c r="Q836" s="29"/>
      <c r="R836" s="29"/>
      <c r="S836" s="29"/>
    </row>
    <row r="837" spans="1:19" customFormat="1" ht="12.75" customHeight="1" x14ac:dyDescent="0.2">
      <c r="A837" s="29"/>
      <c r="B837" s="29"/>
      <c r="C837" s="29"/>
      <c r="D837" s="29"/>
      <c r="E837" s="29"/>
      <c r="F837" s="29"/>
      <c r="G837" s="29"/>
      <c r="H837" s="29"/>
      <c r="I837" s="29"/>
      <c r="J837" s="29"/>
      <c r="K837" s="29"/>
      <c r="L837" s="29"/>
      <c r="M837" s="29"/>
      <c r="N837" s="29"/>
      <c r="O837" s="29"/>
      <c r="P837" s="29"/>
      <c r="Q837" s="29"/>
      <c r="R837" s="29"/>
      <c r="S837" s="29"/>
    </row>
    <row r="838" spans="1:19" customFormat="1" ht="12.75" customHeight="1" x14ac:dyDescent="0.2">
      <c r="A838" s="29"/>
      <c r="B838" s="29"/>
      <c r="C838" s="29"/>
      <c r="D838" s="29"/>
      <c r="E838" s="29"/>
      <c r="F838" s="29"/>
      <c r="G838" s="29"/>
      <c r="H838" s="29"/>
      <c r="I838" s="29"/>
      <c r="J838" s="29"/>
      <c r="K838" s="29"/>
      <c r="L838" s="29"/>
      <c r="M838" s="29"/>
      <c r="N838" s="29"/>
      <c r="O838" s="29"/>
      <c r="P838" s="29"/>
      <c r="Q838" s="29"/>
      <c r="R838" s="29"/>
      <c r="S838" s="29"/>
    </row>
    <row r="839" spans="1:19" customFormat="1" ht="12.75" customHeight="1" x14ac:dyDescent="0.2">
      <c r="A839" s="29"/>
      <c r="B839" s="29"/>
      <c r="C839" s="29"/>
      <c r="D839" s="29"/>
      <c r="E839" s="29"/>
      <c r="F839" s="29"/>
      <c r="G839" s="29"/>
      <c r="H839" s="29"/>
      <c r="I839" s="29"/>
      <c r="J839" s="29"/>
      <c r="K839" s="29"/>
      <c r="L839" s="29"/>
      <c r="M839" s="29"/>
      <c r="N839" s="29"/>
      <c r="O839" s="29"/>
      <c r="P839" s="29"/>
      <c r="Q839" s="29"/>
      <c r="R839" s="29"/>
      <c r="S839" s="29"/>
    </row>
    <row r="840" spans="1:19" customFormat="1" ht="12.75" customHeight="1" x14ac:dyDescent="0.2">
      <c r="A840" s="29"/>
      <c r="B840" s="29"/>
      <c r="C840" s="29"/>
      <c r="D840" s="29"/>
      <c r="E840" s="29"/>
      <c r="F840" s="29"/>
      <c r="G840" s="29"/>
      <c r="H840" s="29"/>
      <c r="I840" s="29"/>
      <c r="J840" s="29"/>
      <c r="K840" s="29"/>
      <c r="L840" s="29"/>
      <c r="M840" s="29"/>
      <c r="N840" s="29"/>
      <c r="O840" s="29"/>
      <c r="P840" s="29"/>
      <c r="Q840" s="29"/>
      <c r="R840" s="29"/>
      <c r="S840" s="29"/>
    </row>
    <row r="841" spans="1:19" customFormat="1" ht="12.75" customHeight="1" x14ac:dyDescent="0.2">
      <c r="A841" s="29"/>
      <c r="B841" s="29"/>
      <c r="C841" s="29"/>
      <c r="D841" s="29"/>
      <c r="E841" s="29"/>
      <c r="F841" s="29"/>
      <c r="G841" s="29"/>
      <c r="H841" s="29"/>
      <c r="I841" s="29"/>
      <c r="J841" s="29"/>
      <c r="K841" s="29"/>
      <c r="L841" s="29"/>
      <c r="M841" s="29"/>
      <c r="N841" s="29"/>
      <c r="O841" s="29"/>
      <c r="P841" s="29"/>
      <c r="Q841" s="29"/>
      <c r="R841" s="29"/>
      <c r="S841" s="29"/>
    </row>
    <row r="842" spans="1:19" customFormat="1" ht="12.75" customHeight="1" x14ac:dyDescent="0.2">
      <c r="A842" s="29"/>
      <c r="B842" s="29"/>
      <c r="C842" s="29"/>
      <c r="D842" s="29"/>
      <c r="E842" s="29"/>
      <c r="F842" s="29"/>
      <c r="G842" s="29"/>
      <c r="H842" s="29"/>
      <c r="I842" s="29"/>
      <c r="J842" s="29"/>
      <c r="K842" s="29"/>
      <c r="L842" s="29"/>
      <c r="M842" s="29"/>
      <c r="N842" s="29"/>
      <c r="O842" s="29"/>
      <c r="P842" s="29"/>
      <c r="Q842" s="29"/>
      <c r="R842" s="29"/>
      <c r="S842" s="29"/>
    </row>
    <row r="843" spans="1:19" customFormat="1" ht="12.75" customHeight="1" x14ac:dyDescent="0.2">
      <c r="A843" s="29"/>
      <c r="B843" s="29"/>
      <c r="C843" s="29"/>
      <c r="D843" s="29"/>
      <c r="E843" s="29"/>
      <c r="F843" s="29"/>
      <c r="G843" s="29"/>
      <c r="H843" s="29"/>
      <c r="I843" s="29"/>
      <c r="J843" s="29"/>
      <c r="K843" s="29"/>
      <c r="L843" s="29"/>
      <c r="M843" s="29"/>
      <c r="N843" s="29"/>
      <c r="O843" s="29"/>
      <c r="P843" s="29"/>
      <c r="Q843" s="29"/>
      <c r="R843" s="29"/>
      <c r="S843" s="29"/>
    </row>
    <row r="844" spans="1:19" customFormat="1" ht="12.75" customHeight="1" x14ac:dyDescent="0.2">
      <c r="A844" s="29"/>
      <c r="B844" s="29"/>
      <c r="C844" s="29"/>
      <c r="D844" s="29"/>
      <c r="E844" s="29"/>
      <c r="F844" s="29"/>
      <c r="G844" s="29"/>
      <c r="H844" s="29"/>
      <c r="I844" s="29"/>
      <c r="J844" s="29"/>
      <c r="K844" s="29"/>
      <c r="L844" s="29"/>
      <c r="M844" s="29"/>
      <c r="N844" s="29"/>
      <c r="O844" s="29"/>
      <c r="P844" s="29"/>
      <c r="Q844" s="29"/>
      <c r="R844" s="29"/>
      <c r="S844" s="29"/>
    </row>
    <row r="845" spans="1:19" customFormat="1" ht="12.75" customHeight="1" x14ac:dyDescent="0.2">
      <c r="A845" s="29"/>
      <c r="B845" s="29"/>
      <c r="C845" s="29"/>
      <c r="D845" s="29"/>
      <c r="E845" s="29"/>
      <c r="F845" s="29"/>
      <c r="G845" s="29"/>
      <c r="H845" s="29"/>
      <c r="I845" s="29"/>
      <c r="J845" s="29"/>
      <c r="K845" s="29"/>
      <c r="L845" s="29"/>
      <c r="M845" s="29"/>
      <c r="N845" s="29"/>
      <c r="O845" s="29"/>
      <c r="P845" s="29"/>
      <c r="Q845" s="29"/>
      <c r="R845" s="29"/>
      <c r="S845" s="29"/>
    </row>
    <row r="846" spans="1:19" customFormat="1" ht="12.75" customHeight="1" x14ac:dyDescent="0.2">
      <c r="A846" s="29"/>
      <c r="B846" s="29"/>
      <c r="C846" s="29"/>
      <c r="D846" s="29"/>
      <c r="E846" s="29"/>
      <c r="F846" s="29"/>
      <c r="G846" s="29"/>
      <c r="H846" s="29"/>
      <c r="I846" s="29"/>
      <c r="J846" s="29"/>
      <c r="K846" s="29"/>
      <c r="L846" s="29"/>
      <c r="M846" s="29"/>
      <c r="N846" s="29"/>
      <c r="O846" s="29"/>
      <c r="P846" s="29"/>
      <c r="Q846" s="29"/>
      <c r="R846" s="29"/>
      <c r="S846" s="29"/>
    </row>
    <row r="847" spans="1:19" customFormat="1" ht="12.75" customHeight="1" x14ac:dyDescent="0.2">
      <c r="A847" s="29"/>
      <c r="B847" s="29"/>
      <c r="C847" s="29"/>
      <c r="D847" s="29"/>
      <c r="E847" s="29"/>
      <c r="F847" s="29"/>
      <c r="G847" s="29"/>
      <c r="H847" s="29"/>
      <c r="I847" s="29"/>
      <c r="J847" s="29"/>
      <c r="K847" s="29"/>
      <c r="L847" s="29"/>
      <c r="M847" s="29"/>
      <c r="N847" s="29"/>
      <c r="O847" s="29"/>
      <c r="P847" s="29"/>
      <c r="Q847" s="29"/>
      <c r="R847" s="29"/>
      <c r="S847" s="29"/>
    </row>
    <row r="848" spans="1:19" customFormat="1" ht="12.75" customHeight="1" x14ac:dyDescent="0.2">
      <c r="A848" s="29"/>
      <c r="B848" s="29"/>
      <c r="C848" s="29"/>
      <c r="D848" s="29"/>
      <c r="E848" s="29"/>
      <c r="F848" s="29"/>
      <c r="G848" s="29"/>
      <c r="H848" s="29"/>
      <c r="I848" s="29"/>
      <c r="J848" s="29"/>
      <c r="K848" s="29"/>
      <c r="L848" s="29"/>
      <c r="M848" s="29"/>
      <c r="N848" s="29"/>
      <c r="O848" s="29"/>
      <c r="P848" s="29"/>
      <c r="Q848" s="29"/>
      <c r="R848" s="29"/>
      <c r="S848" s="29"/>
    </row>
    <row r="849" spans="1:19" customFormat="1" ht="12.75" customHeight="1" x14ac:dyDescent="0.2">
      <c r="A849" s="29"/>
      <c r="B849" s="29"/>
      <c r="C849" s="29"/>
      <c r="D849" s="29"/>
      <c r="E849" s="29"/>
      <c r="F849" s="29"/>
      <c r="G849" s="29"/>
      <c r="H849" s="29"/>
      <c r="I849" s="29"/>
      <c r="J849" s="29"/>
      <c r="K849" s="29"/>
      <c r="L849" s="29"/>
      <c r="M849" s="29"/>
      <c r="N849" s="29"/>
      <c r="O849" s="29"/>
      <c r="P849" s="29"/>
      <c r="Q849" s="29"/>
      <c r="R849" s="29"/>
      <c r="S849" s="29"/>
    </row>
    <row r="850" spans="1:19" customFormat="1" ht="12.75" customHeight="1" x14ac:dyDescent="0.2">
      <c r="A850" s="29"/>
      <c r="B850" s="29"/>
      <c r="C850" s="29"/>
      <c r="D850" s="29"/>
      <c r="E850" s="29"/>
      <c r="F850" s="29"/>
      <c r="G850" s="29"/>
      <c r="H850" s="29"/>
      <c r="I850" s="29"/>
      <c r="J850" s="29"/>
      <c r="K850" s="29"/>
      <c r="L850" s="29"/>
      <c r="M850" s="29"/>
      <c r="N850" s="29"/>
      <c r="O850" s="29"/>
      <c r="P850" s="29"/>
      <c r="Q850" s="29"/>
      <c r="R850" s="29"/>
      <c r="S850" s="29"/>
    </row>
    <row r="851" spans="1:19" customFormat="1" ht="12.75" customHeight="1" x14ac:dyDescent="0.2">
      <c r="A851" s="29"/>
      <c r="B851" s="29"/>
      <c r="C851" s="29"/>
      <c r="D851" s="29"/>
      <c r="E851" s="29"/>
      <c r="F851" s="29"/>
      <c r="G851" s="29"/>
      <c r="H851" s="29"/>
      <c r="I851" s="29"/>
      <c r="J851" s="29"/>
      <c r="K851" s="29"/>
      <c r="L851" s="29"/>
      <c r="M851" s="29"/>
      <c r="N851" s="29"/>
      <c r="O851" s="29"/>
      <c r="P851" s="29"/>
      <c r="Q851" s="29"/>
      <c r="R851" s="29"/>
      <c r="S851" s="29"/>
    </row>
    <row r="852" spans="1:19" customFormat="1" ht="12.75" customHeight="1" x14ac:dyDescent="0.2">
      <c r="A852" s="29"/>
      <c r="B852" s="29"/>
      <c r="C852" s="29"/>
      <c r="D852" s="29"/>
      <c r="E852" s="29"/>
      <c r="F852" s="29"/>
      <c r="G852" s="29"/>
      <c r="H852" s="29"/>
      <c r="I852" s="29"/>
      <c r="J852" s="29"/>
      <c r="K852" s="29"/>
      <c r="L852" s="29"/>
      <c r="M852" s="29"/>
      <c r="N852" s="29"/>
      <c r="O852" s="29"/>
      <c r="P852" s="29"/>
      <c r="Q852" s="29"/>
      <c r="R852" s="29"/>
      <c r="S852" s="29"/>
    </row>
    <row r="853" spans="1:19" customFormat="1" ht="12.75" customHeight="1" x14ac:dyDescent="0.2">
      <c r="A853" s="29"/>
      <c r="B853" s="29"/>
      <c r="C853" s="29"/>
      <c r="D853" s="29"/>
      <c r="E853" s="29"/>
      <c r="F853" s="29"/>
      <c r="G853" s="29"/>
      <c r="H853" s="29"/>
      <c r="I853" s="29"/>
      <c r="J853" s="29"/>
      <c r="K853" s="29"/>
      <c r="L853" s="29"/>
      <c r="M853" s="29"/>
      <c r="N853" s="29"/>
      <c r="O853" s="29"/>
      <c r="P853" s="29"/>
      <c r="Q853" s="29"/>
      <c r="R853" s="29"/>
      <c r="S853" s="29"/>
    </row>
    <row r="854" spans="1:19" customFormat="1" ht="12.75" customHeight="1" x14ac:dyDescent="0.2">
      <c r="A854" s="29"/>
      <c r="B854" s="29"/>
      <c r="C854" s="29"/>
      <c r="D854" s="29"/>
      <c r="E854" s="29"/>
      <c r="F854" s="29"/>
      <c r="G854" s="29"/>
      <c r="H854" s="29"/>
      <c r="I854" s="29"/>
      <c r="J854" s="29"/>
      <c r="K854" s="29"/>
      <c r="L854" s="29"/>
      <c r="M854" s="29"/>
      <c r="N854" s="29"/>
      <c r="O854" s="29"/>
      <c r="P854" s="29"/>
      <c r="Q854" s="29"/>
      <c r="R854" s="29"/>
      <c r="S854" s="29"/>
    </row>
    <row r="855" spans="1:19" customFormat="1" ht="12.75" customHeight="1" x14ac:dyDescent="0.2">
      <c r="A855" s="29"/>
      <c r="B855" s="29"/>
      <c r="C855" s="29"/>
      <c r="D855" s="29"/>
      <c r="E855" s="29"/>
      <c r="F855" s="29"/>
      <c r="G855" s="29"/>
      <c r="H855" s="29"/>
      <c r="I855" s="29"/>
      <c r="J855" s="29"/>
      <c r="K855" s="29"/>
      <c r="L855" s="29"/>
      <c r="M855" s="29"/>
      <c r="N855" s="29"/>
      <c r="O855" s="29"/>
      <c r="P855" s="29"/>
      <c r="Q855" s="29"/>
      <c r="R855" s="29"/>
      <c r="S855" s="29"/>
    </row>
    <row r="856" spans="1:19" customFormat="1" ht="12.75" customHeight="1" x14ac:dyDescent="0.2">
      <c r="A856" s="29"/>
      <c r="B856" s="29"/>
      <c r="C856" s="29"/>
      <c r="D856" s="29"/>
      <c r="E856" s="29"/>
      <c r="F856" s="29"/>
      <c r="G856" s="29"/>
      <c r="H856" s="29"/>
      <c r="I856" s="29"/>
      <c r="J856" s="29"/>
      <c r="K856" s="29"/>
      <c r="L856" s="29"/>
      <c r="M856" s="29"/>
      <c r="N856" s="29"/>
      <c r="O856" s="29"/>
      <c r="P856" s="29"/>
      <c r="Q856" s="29"/>
      <c r="R856" s="29"/>
      <c r="S856" s="29"/>
    </row>
    <row r="857" spans="1:19" customFormat="1" ht="12.75" customHeight="1" x14ac:dyDescent="0.2">
      <c r="A857" s="29"/>
      <c r="B857" s="29"/>
      <c r="C857" s="29"/>
      <c r="D857" s="29"/>
      <c r="E857" s="29"/>
      <c r="F857" s="29"/>
      <c r="G857" s="29"/>
      <c r="H857" s="29"/>
      <c r="I857" s="29"/>
      <c r="J857" s="29"/>
      <c r="K857" s="29"/>
      <c r="L857" s="29"/>
      <c r="M857" s="29"/>
      <c r="N857" s="29"/>
      <c r="O857" s="29"/>
      <c r="P857" s="29"/>
      <c r="Q857" s="29"/>
      <c r="R857" s="29"/>
      <c r="S857" s="29"/>
    </row>
    <row r="858" spans="1:19" customFormat="1" ht="12.75" customHeight="1" x14ac:dyDescent="0.2">
      <c r="A858" s="29"/>
      <c r="B858" s="29"/>
      <c r="C858" s="29"/>
      <c r="D858" s="29"/>
      <c r="E858" s="29"/>
      <c r="F858" s="29"/>
      <c r="G858" s="29"/>
      <c r="H858" s="29"/>
      <c r="I858" s="29"/>
      <c r="J858" s="29"/>
      <c r="K858" s="29"/>
      <c r="L858" s="29"/>
      <c r="M858" s="29"/>
      <c r="N858" s="29"/>
      <c r="O858" s="29"/>
      <c r="P858" s="29"/>
      <c r="Q858" s="29"/>
      <c r="R858" s="29"/>
      <c r="S858" s="29"/>
    </row>
    <row r="859" spans="1:19" customFormat="1" ht="12.75" customHeight="1" x14ac:dyDescent="0.2">
      <c r="A859" s="29"/>
      <c r="B859" s="29"/>
      <c r="C859" s="29"/>
      <c r="D859" s="29"/>
      <c r="E859" s="29"/>
      <c r="F859" s="29"/>
      <c r="G859" s="29"/>
      <c r="H859" s="29"/>
      <c r="I859" s="29"/>
      <c r="J859" s="29"/>
      <c r="K859" s="29"/>
      <c r="L859" s="29"/>
      <c r="M859" s="29"/>
      <c r="N859" s="29"/>
      <c r="O859" s="29"/>
      <c r="P859" s="29"/>
      <c r="Q859" s="29"/>
      <c r="R859" s="29"/>
      <c r="S859" s="29"/>
    </row>
    <row r="860" spans="1:19" customFormat="1" ht="12.75" customHeight="1" x14ac:dyDescent="0.2">
      <c r="A860" s="29"/>
      <c r="B860" s="29"/>
      <c r="C860" s="29"/>
      <c r="D860" s="29"/>
      <c r="E860" s="29"/>
      <c r="F860" s="29"/>
      <c r="G860" s="29"/>
      <c r="H860" s="29"/>
      <c r="I860" s="29"/>
      <c r="J860" s="29"/>
      <c r="K860" s="29"/>
      <c r="L860" s="29"/>
      <c r="M860" s="29"/>
      <c r="N860" s="29"/>
      <c r="O860" s="29"/>
      <c r="P860" s="29"/>
      <c r="Q860" s="29"/>
      <c r="R860" s="29"/>
      <c r="S860" s="29"/>
    </row>
    <row r="861" spans="1:19" customFormat="1" ht="12.75" customHeight="1" x14ac:dyDescent="0.2">
      <c r="A861" s="29"/>
      <c r="B861" s="29"/>
      <c r="C861" s="29"/>
      <c r="D861" s="29"/>
      <c r="E861" s="29"/>
      <c r="F861" s="29"/>
      <c r="G861" s="29"/>
      <c r="H861" s="29"/>
      <c r="I861" s="29"/>
      <c r="J861" s="29"/>
      <c r="K861" s="29"/>
      <c r="L861" s="29"/>
      <c r="M861" s="29"/>
      <c r="N861" s="29"/>
      <c r="O861" s="29"/>
      <c r="P861" s="29"/>
      <c r="Q861" s="29"/>
      <c r="R861" s="29"/>
      <c r="S861" s="29"/>
    </row>
    <row r="862" spans="1:19" customFormat="1" ht="12.75" customHeight="1" x14ac:dyDescent="0.2">
      <c r="A862" s="29"/>
      <c r="B862" s="29"/>
      <c r="C862" s="29"/>
      <c r="D862" s="29"/>
      <c r="E862" s="29"/>
      <c r="F862" s="29"/>
      <c r="G862" s="29"/>
      <c r="H862" s="29"/>
      <c r="I862" s="29"/>
      <c r="J862" s="29"/>
      <c r="K862" s="29"/>
      <c r="L862" s="29"/>
      <c r="M862" s="29"/>
      <c r="N862" s="29"/>
      <c r="O862" s="29"/>
      <c r="P862" s="29"/>
      <c r="Q862" s="29"/>
      <c r="R862" s="29"/>
      <c r="S862" s="29"/>
    </row>
    <row r="863" spans="1:19" customFormat="1" ht="12.75" customHeight="1" x14ac:dyDescent="0.2">
      <c r="A863" s="29"/>
      <c r="B863" s="29"/>
      <c r="C863" s="29"/>
      <c r="D863" s="29"/>
      <c r="E863" s="29"/>
      <c r="F863" s="29"/>
      <c r="G863" s="29"/>
      <c r="H863" s="29"/>
      <c r="I863" s="29"/>
      <c r="J863" s="29"/>
      <c r="K863" s="29"/>
      <c r="L863" s="29"/>
      <c r="M863" s="29"/>
      <c r="N863" s="29"/>
      <c r="O863" s="29"/>
      <c r="P863" s="29"/>
      <c r="Q863" s="29"/>
      <c r="R863" s="29"/>
      <c r="S863" s="29"/>
    </row>
    <row r="864" spans="1:19" customFormat="1" ht="12.75" customHeight="1" x14ac:dyDescent="0.2">
      <c r="A864" s="29"/>
      <c r="B864" s="29"/>
      <c r="C864" s="29"/>
      <c r="D864" s="29"/>
      <c r="E864" s="29"/>
      <c r="F864" s="29"/>
      <c r="G864" s="29"/>
      <c r="H864" s="29"/>
      <c r="I864" s="29"/>
      <c r="J864" s="29"/>
      <c r="K864" s="29"/>
      <c r="L864" s="29"/>
      <c r="M864" s="29"/>
      <c r="N864" s="29"/>
      <c r="O864" s="29"/>
      <c r="P864" s="29"/>
      <c r="Q864" s="29"/>
      <c r="R864" s="29"/>
      <c r="S864" s="29"/>
    </row>
    <row r="865" spans="1:19" customFormat="1" ht="12.75" customHeight="1" x14ac:dyDescent="0.2">
      <c r="A865" s="29"/>
      <c r="B865" s="29"/>
      <c r="C865" s="29"/>
      <c r="D865" s="29"/>
      <c r="E865" s="29"/>
      <c r="F865" s="29"/>
      <c r="G865" s="29"/>
      <c r="H865" s="29"/>
      <c r="I865" s="29"/>
      <c r="J865" s="29"/>
      <c r="K865" s="29"/>
      <c r="L865" s="29"/>
      <c r="M865" s="29"/>
      <c r="N865" s="29"/>
      <c r="O865" s="29"/>
      <c r="P865" s="29"/>
      <c r="Q865" s="29"/>
      <c r="R865" s="29"/>
      <c r="S865" s="29"/>
    </row>
    <row r="866" spans="1:19" customFormat="1" ht="12.75" customHeight="1" x14ac:dyDescent="0.2">
      <c r="A866" s="29"/>
      <c r="B866" s="29"/>
      <c r="C866" s="29"/>
      <c r="D866" s="29"/>
      <c r="E866" s="29"/>
      <c r="F866" s="29"/>
      <c r="G866" s="29"/>
      <c r="H866" s="29"/>
      <c r="I866" s="29"/>
      <c r="J866" s="29"/>
      <c r="K866" s="29"/>
      <c r="L866" s="29"/>
      <c r="M866" s="29"/>
      <c r="N866" s="29"/>
      <c r="O866" s="29"/>
      <c r="P866" s="29"/>
      <c r="Q866" s="29"/>
      <c r="R866" s="29"/>
      <c r="S866" s="29"/>
    </row>
    <row r="867" spans="1:19" customFormat="1" ht="12.75" customHeight="1" x14ac:dyDescent="0.2">
      <c r="A867" s="29"/>
      <c r="B867" s="29"/>
      <c r="C867" s="29"/>
      <c r="D867" s="29"/>
      <c r="E867" s="29"/>
      <c r="F867" s="29"/>
      <c r="G867" s="29"/>
      <c r="H867" s="29"/>
      <c r="I867" s="29"/>
      <c r="J867" s="29"/>
      <c r="K867" s="29"/>
      <c r="L867" s="29"/>
      <c r="M867" s="29"/>
      <c r="N867" s="29"/>
      <c r="O867" s="29"/>
      <c r="P867" s="29"/>
      <c r="Q867" s="29"/>
      <c r="R867" s="29"/>
      <c r="S867" s="29"/>
    </row>
    <row r="868" spans="1:19" customFormat="1" ht="12.75" customHeight="1" x14ac:dyDescent="0.2">
      <c r="A868" s="29"/>
      <c r="B868" s="29"/>
      <c r="C868" s="29"/>
      <c r="D868" s="29"/>
      <c r="E868" s="29"/>
      <c r="F868" s="29"/>
      <c r="G868" s="29"/>
      <c r="H868" s="29"/>
      <c r="I868" s="29"/>
      <c r="J868" s="29"/>
      <c r="K868" s="29"/>
      <c r="L868" s="29"/>
      <c r="M868" s="29"/>
      <c r="N868" s="29"/>
      <c r="O868" s="29"/>
      <c r="P868" s="29"/>
      <c r="Q868" s="29"/>
      <c r="R868" s="29"/>
      <c r="S868" s="29"/>
    </row>
    <row r="869" spans="1:19" customFormat="1" ht="12.75" customHeight="1" x14ac:dyDescent="0.2">
      <c r="A869" s="29"/>
      <c r="B869" s="29"/>
      <c r="C869" s="29"/>
      <c r="D869" s="29"/>
      <c r="E869" s="29"/>
      <c r="F869" s="29"/>
      <c r="G869" s="29"/>
      <c r="H869" s="29"/>
      <c r="I869" s="29"/>
      <c r="J869" s="29"/>
      <c r="K869" s="29"/>
      <c r="L869" s="29"/>
      <c r="M869" s="29"/>
      <c r="N869" s="29"/>
      <c r="O869" s="29"/>
      <c r="P869" s="29"/>
      <c r="Q869" s="29"/>
      <c r="R869" s="29"/>
      <c r="S869" s="29"/>
    </row>
    <row r="870" spans="1:19" customFormat="1" ht="12.75" customHeight="1" x14ac:dyDescent="0.2">
      <c r="A870" s="29"/>
      <c r="B870" s="29"/>
      <c r="C870" s="29"/>
      <c r="D870" s="29"/>
      <c r="E870" s="29"/>
      <c r="F870" s="29"/>
      <c r="G870" s="29"/>
      <c r="H870" s="29"/>
      <c r="I870" s="29"/>
      <c r="J870" s="29"/>
      <c r="K870" s="29"/>
      <c r="L870" s="29"/>
      <c r="M870" s="29"/>
      <c r="N870" s="29"/>
      <c r="O870" s="29"/>
      <c r="P870" s="29"/>
      <c r="Q870" s="29"/>
      <c r="R870" s="29"/>
      <c r="S870" s="29"/>
    </row>
    <row r="871" spans="1:19" customFormat="1" ht="12.75" customHeight="1" x14ac:dyDescent="0.2">
      <c r="A871" s="29"/>
      <c r="B871" s="29"/>
      <c r="C871" s="29"/>
      <c r="D871" s="29"/>
      <c r="E871" s="29"/>
      <c r="F871" s="29"/>
      <c r="G871" s="29"/>
      <c r="H871" s="29"/>
      <c r="I871" s="29"/>
      <c r="J871" s="29"/>
      <c r="K871" s="29"/>
      <c r="L871" s="29"/>
      <c r="M871" s="29"/>
      <c r="N871" s="29"/>
      <c r="O871" s="29"/>
      <c r="P871" s="29"/>
      <c r="Q871" s="29"/>
      <c r="R871" s="29"/>
      <c r="S871" s="29"/>
    </row>
    <row r="872" spans="1:19" customFormat="1" ht="12.75" customHeight="1" x14ac:dyDescent="0.2">
      <c r="A872" s="29"/>
      <c r="B872" s="29"/>
      <c r="C872" s="29"/>
      <c r="D872" s="29"/>
      <c r="E872" s="29"/>
      <c r="F872" s="29"/>
      <c r="G872" s="29"/>
      <c r="H872" s="29"/>
      <c r="I872" s="29"/>
      <c r="J872" s="29"/>
      <c r="K872" s="29"/>
      <c r="L872" s="29"/>
      <c r="M872" s="29"/>
      <c r="N872" s="29"/>
      <c r="O872" s="29"/>
      <c r="P872" s="29"/>
      <c r="Q872" s="29"/>
      <c r="R872" s="29"/>
      <c r="S872" s="29"/>
    </row>
    <row r="873" spans="1:19" customFormat="1" ht="12.75" customHeight="1" x14ac:dyDescent="0.2">
      <c r="A873" s="29"/>
      <c r="B873" s="29"/>
      <c r="C873" s="29"/>
      <c r="D873" s="29"/>
      <c r="E873" s="29"/>
      <c r="F873" s="29"/>
      <c r="G873" s="29"/>
      <c r="H873" s="29"/>
      <c r="I873" s="29"/>
      <c r="J873" s="29"/>
      <c r="K873" s="29"/>
      <c r="L873" s="29"/>
      <c r="M873" s="29"/>
      <c r="N873" s="29"/>
      <c r="O873" s="29"/>
      <c r="P873" s="29"/>
      <c r="Q873" s="29"/>
      <c r="R873" s="29"/>
      <c r="S873" s="29"/>
    </row>
    <row r="874" spans="1:19" customFormat="1" ht="12.75" customHeight="1" x14ac:dyDescent="0.2">
      <c r="A874" s="29"/>
      <c r="B874" s="29"/>
      <c r="C874" s="29"/>
      <c r="D874" s="29"/>
      <c r="E874" s="29"/>
      <c r="F874" s="29"/>
      <c r="G874" s="29"/>
      <c r="H874" s="29"/>
      <c r="I874" s="29"/>
      <c r="J874" s="29"/>
      <c r="K874" s="29"/>
      <c r="L874" s="29"/>
      <c r="M874" s="29"/>
      <c r="N874" s="29"/>
      <c r="O874" s="29"/>
      <c r="P874" s="29"/>
      <c r="Q874" s="29"/>
      <c r="R874" s="29"/>
      <c r="S874" s="29"/>
    </row>
    <row r="875" spans="1:19" customFormat="1" ht="12.75" customHeight="1" x14ac:dyDescent="0.2">
      <c r="A875" s="29"/>
      <c r="B875" s="29"/>
      <c r="C875" s="29"/>
      <c r="D875" s="29"/>
      <c r="E875" s="29"/>
      <c r="F875" s="29"/>
      <c r="G875" s="29"/>
      <c r="H875" s="29"/>
      <c r="I875" s="29"/>
      <c r="J875" s="29"/>
      <c r="K875" s="29"/>
      <c r="L875" s="29"/>
      <c r="M875" s="29"/>
      <c r="N875" s="29"/>
      <c r="O875" s="29"/>
      <c r="P875" s="29"/>
      <c r="Q875" s="29"/>
      <c r="R875" s="29"/>
      <c r="S875" s="29"/>
    </row>
    <row r="876" spans="1:19" customFormat="1" ht="12.75" customHeight="1" x14ac:dyDescent="0.2">
      <c r="A876" s="29"/>
      <c r="B876" s="29"/>
      <c r="C876" s="29"/>
      <c r="D876" s="29"/>
      <c r="E876" s="29"/>
      <c r="F876" s="29"/>
      <c r="G876" s="29"/>
      <c r="H876" s="29"/>
      <c r="I876" s="29"/>
      <c r="J876" s="29"/>
      <c r="K876" s="29"/>
      <c r="L876" s="29"/>
      <c r="M876" s="29"/>
      <c r="N876" s="29"/>
      <c r="O876" s="29"/>
      <c r="P876" s="29"/>
      <c r="Q876" s="29"/>
      <c r="R876" s="29"/>
      <c r="S876" s="29"/>
    </row>
    <row r="877" spans="1:19" customFormat="1" ht="12.75" customHeight="1" x14ac:dyDescent="0.2">
      <c r="A877" s="29"/>
      <c r="B877" s="29"/>
      <c r="C877" s="29"/>
      <c r="D877" s="29"/>
      <c r="E877" s="29"/>
      <c r="F877" s="29"/>
      <c r="G877" s="29"/>
      <c r="H877" s="29"/>
      <c r="I877" s="29"/>
      <c r="J877" s="29"/>
      <c r="K877" s="29"/>
      <c r="L877" s="29"/>
      <c r="M877" s="29"/>
      <c r="N877" s="29"/>
      <c r="O877" s="29"/>
      <c r="P877" s="29"/>
      <c r="Q877" s="29"/>
      <c r="R877" s="29"/>
      <c r="S877" s="29"/>
    </row>
    <row r="878" spans="1:19" customFormat="1" ht="12.75" customHeight="1" x14ac:dyDescent="0.2">
      <c r="A878" s="29"/>
      <c r="B878" s="29"/>
      <c r="C878" s="29"/>
      <c r="D878" s="29"/>
      <c r="E878" s="29"/>
      <c r="F878" s="29"/>
      <c r="G878" s="29"/>
      <c r="H878" s="29"/>
      <c r="I878" s="29"/>
      <c r="J878" s="29"/>
      <c r="K878" s="29"/>
      <c r="L878" s="29"/>
      <c r="M878" s="29"/>
      <c r="N878" s="29"/>
      <c r="O878" s="29"/>
      <c r="P878" s="29"/>
      <c r="Q878" s="29"/>
      <c r="R878" s="29"/>
      <c r="S878" s="29"/>
    </row>
    <row r="879" spans="1:19" customFormat="1" ht="12.75" customHeight="1" x14ac:dyDescent="0.2">
      <c r="A879" s="29"/>
      <c r="B879" s="29"/>
      <c r="C879" s="29"/>
      <c r="D879" s="29"/>
      <c r="E879" s="29"/>
      <c r="F879" s="29"/>
      <c r="G879" s="29"/>
      <c r="H879" s="29"/>
      <c r="I879" s="29"/>
      <c r="J879" s="29"/>
      <c r="K879" s="29"/>
      <c r="L879" s="29"/>
      <c r="M879" s="29"/>
      <c r="N879" s="29"/>
      <c r="O879" s="29"/>
      <c r="P879" s="29"/>
      <c r="Q879" s="29"/>
      <c r="R879" s="29"/>
      <c r="S879" s="29"/>
    </row>
    <row r="880" spans="1:19" customFormat="1" ht="12.75" customHeight="1" x14ac:dyDescent="0.2">
      <c r="A880" s="29"/>
      <c r="B880" s="29"/>
      <c r="C880" s="29"/>
      <c r="D880" s="29"/>
      <c r="E880" s="29"/>
      <c r="F880" s="29"/>
      <c r="G880" s="29"/>
      <c r="H880" s="29"/>
      <c r="I880" s="29"/>
      <c r="J880" s="29"/>
      <c r="K880" s="29"/>
      <c r="L880" s="29"/>
      <c r="M880" s="29"/>
      <c r="N880" s="29"/>
      <c r="O880" s="29"/>
      <c r="P880" s="29"/>
      <c r="Q880" s="29"/>
      <c r="R880" s="29"/>
      <c r="S880" s="29"/>
    </row>
    <row r="881" spans="1:19" customFormat="1" ht="12.75" customHeight="1" x14ac:dyDescent="0.2">
      <c r="A881" s="29"/>
      <c r="B881" s="29"/>
      <c r="C881" s="29"/>
      <c r="D881" s="29"/>
      <c r="E881" s="29"/>
      <c r="F881" s="29"/>
      <c r="G881" s="29"/>
      <c r="H881" s="29"/>
      <c r="I881" s="29"/>
      <c r="J881" s="29"/>
      <c r="K881" s="29"/>
      <c r="L881" s="29"/>
      <c r="M881" s="29"/>
      <c r="N881" s="29"/>
      <c r="O881" s="29"/>
      <c r="P881" s="29"/>
      <c r="Q881" s="29"/>
      <c r="R881" s="29"/>
      <c r="S881" s="29"/>
    </row>
    <row r="882" spans="1:19" customFormat="1" ht="12.75" customHeight="1" x14ac:dyDescent="0.2">
      <c r="A882" s="29"/>
      <c r="B882" s="29"/>
      <c r="C882" s="29"/>
      <c r="D882" s="29"/>
      <c r="E882" s="29"/>
      <c r="F882" s="29"/>
      <c r="G882" s="29"/>
      <c r="H882" s="29"/>
      <c r="I882" s="29"/>
      <c r="J882" s="29"/>
      <c r="K882" s="29"/>
      <c r="L882" s="29"/>
      <c r="M882" s="29"/>
      <c r="N882" s="29"/>
      <c r="O882" s="29"/>
      <c r="P882" s="29"/>
      <c r="Q882" s="29"/>
      <c r="R882" s="29"/>
      <c r="S882" s="29"/>
    </row>
    <row r="883" spans="1:19" customFormat="1" ht="12.75" customHeight="1" x14ac:dyDescent="0.2">
      <c r="A883" s="29"/>
      <c r="B883" s="29"/>
      <c r="C883" s="29"/>
      <c r="D883" s="29"/>
      <c r="E883" s="29"/>
      <c r="F883" s="29"/>
      <c r="G883" s="29"/>
      <c r="H883" s="29"/>
      <c r="I883" s="29"/>
      <c r="J883" s="29"/>
      <c r="K883" s="29"/>
      <c r="L883" s="29"/>
      <c r="M883" s="29"/>
      <c r="N883" s="29"/>
      <c r="O883" s="29"/>
      <c r="P883" s="29"/>
      <c r="Q883" s="29"/>
      <c r="R883" s="29"/>
      <c r="S883" s="29"/>
    </row>
    <row r="884" spans="1:19" customFormat="1" ht="12.75" customHeight="1" x14ac:dyDescent="0.2">
      <c r="A884" s="29"/>
      <c r="B884" s="29"/>
      <c r="C884" s="29"/>
      <c r="D884" s="29"/>
      <c r="E884" s="29"/>
      <c r="F884" s="29"/>
      <c r="G884" s="29"/>
      <c r="H884" s="29"/>
      <c r="I884" s="29"/>
      <c r="J884" s="29"/>
      <c r="K884" s="29"/>
      <c r="L884" s="29"/>
      <c r="M884" s="29"/>
      <c r="N884" s="29"/>
      <c r="O884" s="29"/>
      <c r="P884" s="29"/>
      <c r="Q884" s="29"/>
      <c r="R884" s="29"/>
      <c r="S884" s="29"/>
    </row>
    <row r="885" spans="1:19" customFormat="1" ht="12.75" customHeight="1" x14ac:dyDescent="0.2">
      <c r="A885" s="29"/>
      <c r="B885" s="29"/>
      <c r="C885" s="29"/>
      <c r="D885" s="29"/>
      <c r="E885" s="29"/>
      <c r="F885" s="29"/>
      <c r="G885" s="29"/>
      <c r="H885" s="29"/>
      <c r="I885" s="29"/>
      <c r="J885" s="29"/>
      <c r="K885" s="29"/>
      <c r="L885" s="29"/>
      <c r="M885" s="29"/>
      <c r="N885" s="29"/>
      <c r="O885" s="29"/>
      <c r="P885" s="29"/>
      <c r="Q885" s="29"/>
      <c r="R885" s="29"/>
      <c r="S885" s="29"/>
    </row>
    <row r="886" spans="1:19" customFormat="1" ht="12.75" customHeight="1" x14ac:dyDescent="0.2">
      <c r="A886" s="29"/>
      <c r="B886" s="29"/>
      <c r="C886" s="29"/>
      <c r="D886" s="29"/>
      <c r="E886" s="29"/>
      <c r="F886" s="29"/>
      <c r="G886" s="29"/>
      <c r="H886" s="29"/>
      <c r="I886" s="29"/>
      <c r="J886" s="29"/>
      <c r="K886" s="29"/>
      <c r="L886" s="29"/>
      <c r="M886" s="29"/>
      <c r="N886" s="29"/>
      <c r="O886" s="29"/>
      <c r="P886" s="29"/>
      <c r="Q886" s="29"/>
      <c r="R886" s="29"/>
      <c r="S886" s="29"/>
    </row>
    <row r="887" spans="1:19" customFormat="1" ht="12.75" customHeight="1" x14ac:dyDescent="0.2">
      <c r="A887" s="29"/>
      <c r="B887" s="29"/>
      <c r="C887" s="29"/>
      <c r="D887" s="29"/>
      <c r="E887" s="29"/>
      <c r="F887" s="29"/>
      <c r="G887" s="29"/>
      <c r="H887" s="29"/>
      <c r="I887" s="29"/>
      <c r="J887" s="29"/>
      <c r="K887" s="29"/>
      <c r="L887" s="29"/>
      <c r="M887" s="29"/>
      <c r="N887" s="29"/>
      <c r="O887" s="29"/>
      <c r="P887" s="29"/>
      <c r="Q887" s="29"/>
      <c r="R887" s="29"/>
      <c r="S887" s="29"/>
    </row>
    <row r="888" spans="1:19" customFormat="1" ht="12.75" customHeight="1" x14ac:dyDescent="0.2">
      <c r="A888" s="29"/>
      <c r="B888" s="29"/>
      <c r="C888" s="29"/>
      <c r="D888" s="29"/>
      <c r="E888" s="29"/>
      <c r="F888" s="29"/>
      <c r="G888" s="29"/>
      <c r="H888" s="29"/>
      <c r="I888" s="29"/>
      <c r="J888" s="29"/>
      <c r="K888" s="29"/>
      <c r="L888" s="29"/>
      <c r="M888" s="29"/>
      <c r="N888" s="29"/>
      <c r="O888" s="29"/>
      <c r="P888" s="29"/>
      <c r="Q888" s="29"/>
      <c r="R888" s="29"/>
      <c r="S888" s="29"/>
    </row>
    <row r="889" spans="1:19" customFormat="1" ht="12.75" customHeight="1" x14ac:dyDescent="0.2">
      <c r="A889" s="29"/>
      <c r="B889" s="29"/>
      <c r="C889" s="29"/>
      <c r="D889" s="29"/>
      <c r="E889" s="29"/>
      <c r="F889" s="29"/>
      <c r="G889" s="29"/>
      <c r="H889" s="29"/>
      <c r="I889" s="29"/>
      <c r="J889" s="29"/>
      <c r="K889" s="29"/>
      <c r="L889" s="29"/>
      <c r="M889" s="29"/>
      <c r="N889" s="29"/>
      <c r="O889" s="29"/>
      <c r="P889" s="29"/>
      <c r="Q889" s="29"/>
      <c r="R889" s="29"/>
      <c r="S889" s="29"/>
    </row>
    <row r="890" spans="1:19" customFormat="1" ht="12.75" customHeight="1" x14ac:dyDescent="0.2">
      <c r="A890" s="29"/>
      <c r="B890" s="29"/>
      <c r="C890" s="29"/>
      <c r="D890" s="29"/>
      <c r="E890" s="29"/>
      <c r="F890" s="29"/>
      <c r="G890" s="29"/>
      <c r="H890" s="29"/>
      <c r="I890" s="29"/>
      <c r="J890" s="29"/>
      <c r="K890" s="29"/>
      <c r="L890" s="29"/>
      <c r="M890" s="29"/>
      <c r="N890" s="29"/>
      <c r="O890" s="29"/>
      <c r="P890" s="29"/>
      <c r="Q890" s="29"/>
      <c r="R890" s="29"/>
      <c r="S890" s="29"/>
    </row>
    <row r="891" spans="1:19" customFormat="1" ht="12.75" customHeight="1" x14ac:dyDescent="0.2">
      <c r="A891" s="29"/>
      <c r="B891" s="29"/>
      <c r="C891" s="29"/>
      <c r="D891" s="29"/>
      <c r="E891" s="29"/>
      <c r="F891" s="29"/>
      <c r="G891" s="29"/>
      <c r="H891" s="29"/>
      <c r="I891" s="29"/>
      <c r="J891" s="29"/>
      <c r="K891" s="29"/>
      <c r="L891" s="29"/>
      <c r="M891" s="29"/>
      <c r="N891" s="29"/>
      <c r="O891" s="29"/>
      <c r="P891" s="29"/>
      <c r="Q891" s="29"/>
      <c r="R891" s="29"/>
      <c r="S891" s="29"/>
    </row>
    <row r="892" spans="1:19" customFormat="1" ht="12.75" customHeight="1" x14ac:dyDescent="0.2">
      <c r="A892" s="29"/>
      <c r="B892" s="29"/>
      <c r="C892" s="29"/>
      <c r="D892" s="29"/>
      <c r="E892" s="29"/>
      <c r="F892" s="29"/>
      <c r="G892" s="29"/>
      <c r="H892" s="29"/>
      <c r="I892" s="29"/>
      <c r="J892" s="29"/>
      <c r="K892" s="29"/>
      <c r="L892" s="29"/>
      <c r="M892" s="29"/>
      <c r="N892" s="29"/>
      <c r="O892" s="29"/>
      <c r="P892" s="29"/>
      <c r="Q892" s="29"/>
      <c r="R892" s="29"/>
      <c r="S892" s="29"/>
    </row>
    <row r="893" spans="1:19" customFormat="1" ht="12.75" customHeight="1" x14ac:dyDescent="0.2">
      <c r="A893" s="29"/>
      <c r="B893" s="29"/>
      <c r="C893" s="29"/>
      <c r="D893" s="29"/>
      <c r="E893" s="29"/>
      <c r="F893" s="29"/>
      <c r="G893" s="29"/>
      <c r="H893" s="29"/>
      <c r="I893" s="29"/>
      <c r="J893" s="29"/>
      <c r="K893" s="29"/>
      <c r="L893" s="29"/>
      <c r="M893" s="29"/>
      <c r="N893" s="29"/>
      <c r="O893" s="29"/>
      <c r="P893" s="29"/>
      <c r="Q893" s="29"/>
      <c r="R893" s="29"/>
      <c r="S893" s="29"/>
    </row>
    <row r="894" spans="1:19" customFormat="1" ht="12.75" customHeight="1" x14ac:dyDescent="0.2">
      <c r="A894" s="29"/>
      <c r="B894" s="29"/>
      <c r="C894" s="29"/>
      <c r="D894" s="29"/>
      <c r="E894" s="29"/>
      <c r="F894" s="29"/>
      <c r="G894" s="29"/>
      <c r="H894" s="29"/>
      <c r="I894" s="29"/>
      <c r="J894" s="29"/>
      <c r="K894" s="29"/>
      <c r="L894" s="29"/>
      <c r="M894" s="29"/>
      <c r="N894" s="29"/>
      <c r="O894" s="29"/>
      <c r="P894" s="29"/>
      <c r="Q894" s="29"/>
      <c r="R894" s="29"/>
      <c r="S894" s="29"/>
    </row>
    <row r="895" spans="1:19" customFormat="1" ht="12.75" customHeight="1" x14ac:dyDescent="0.2">
      <c r="A895" s="29"/>
      <c r="B895" s="29"/>
      <c r="C895" s="29"/>
      <c r="D895" s="29"/>
      <c r="E895" s="29"/>
      <c r="F895" s="29"/>
      <c r="G895" s="29"/>
      <c r="H895" s="29"/>
      <c r="I895" s="29"/>
      <c r="J895" s="29"/>
      <c r="K895" s="29"/>
      <c r="L895" s="29"/>
      <c r="M895" s="29"/>
      <c r="N895" s="29"/>
      <c r="O895" s="29"/>
      <c r="P895" s="29"/>
      <c r="Q895" s="29"/>
      <c r="R895" s="29"/>
      <c r="S895" s="29"/>
    </row>
    <row r="896" spans="1:19" customFormat="1" ht="12.75" customHeight="1" x14ac:dyDescent="0.2">
      <c r="A896" s="29"/>
      <c r="B896" s="29"/>
      <c r="C896" s="29"/>
      <c r="D896" s="29"/>
      <c r="E896" s="29"/>
      <c r="F896" s="29"/>
      <c r="G896" s="29"/>
      <c r="H896" s="29"/>
      <c r="I896" s="29"/>
      <c r="J896" s="29"/>
      <c r="K896" s="29"/>
      <c r="L896" s="29"/>
      <c r="M896" s="29"/>
      <c r="N896" s="29"/>
      <c r="O896" s="29"/>
      <c r="P896" s="29"/>
      <c r="Q896" s="29"/>
      <c r="R896" s="29"/>
      <c r="S896" s="29"/>
    </row>
    <row r="897" spans="1:19" customFormat="1" ht="12.75" customHeight="1" x14ac:dyDescent="0.2">
      <c r="A897" s="29"/>
      <c r="B897" s="29"/>
      <c r="C897" s="29"/>
      <c r="D897" s="29"/>
      <c r="E897" s="29"/>
      <c r="F897" s="29"/>
      <c r="G897" s="29"/>
      <c r="H897" s="29"/>
      <c r="I897" s="29"/>
      <c r="J897" s="29"/>
      <c r="K897" s="29"/>
      <c r="L897" s="29"/>
      <c r="M897" s="29"/>
      <c r="N897" s="29"/>
      <c r="O897" s="29"/>
      <c r="P897" s="29"/>
      <c r="Q897" s="29"/>
      <c r="R897" s="29"/>
      <c r="S897" s="29"/>
    </row>
    <row r="898" spans="1:19" customFormat="1" ht="12.75" customHeight="1" x14ac:dyDescent="0.2">
      <c r="A898" s="29"/>
      <c r="B898" s="29"/>
      <c r="C898" s="29"/>
      <c r="D898" s="29"/>
      <c r="E898" s="29"/>
      <c r="F898" s="29"/>
      <c r="G898" s="29"/>
      <c r="H898" s="29"/>
      <c r="I898" s="29"/>
      <c r="J898" s="29"/>
      <c r="K898" s="29"/>
      <c r="L898" s="29"/>
      <c r="M898" s="29"/>
      <c r="N898" s="29"/>
      <c r="O898" s="29"/>
      <c r="P898" s="29"/>
      <c r="Q898" s="29"/>
      <c r="R898" s="29"/>
      <c r="S898" s="29"/>
    </row>
    <row r="899" spans="1:19" customFormat="1" ht="12.75" customHeight="1" x14ac:dyDescent="0.2">
      <c r="A899" s="29"/>
      <c r="B899" s="29"/>
      <c r="C899" s="29"/>
      <c r="D899" s="29"/>
      <c r="E899" s="29"/>
      <c r="F899" s="29"/>
      <c r="G899" s="29"/>
      <c r="H899" s="29"/>
      <c r="I899" s="29"/>
      <c r="J899" s="29"/>
      <c r="K899" s="29"/>
      <c r="L899" s="29"/>
      <c r="M899" s="29"/>
      <c r="N899" s="29"/>
      <c r="O899" s="29"/>
      <c r="P899" s="29"/>
      <c r="Q899" s="29"/>
      <c r="R899" s="29"/>
      <c r="S899" s="29"/>
    </row>
    <row r="900" spans="1:19" customFormat="1" ht="12.75" customHeight="1" x14ac:dyDescent="0.2">
      <c r="A900" s="29"/>
      <c r="B900" s="29"/>
      <c r="C900" s="29"/>
      <c r="D900" s="29"/>
      <c r="E900" s="29"/>
      <c r="F900" s="29"/>
      <c r="G900" s="29"/>
      <c r="H900" s="29"/>
      <c r="I900" s="29"/>
      <c r="J900" s="29"/>
      <c r="K900" s="29"/>
      <c r="L900" s="29"/>
      <c r="M900" s="29"/>
      <c r="N900" s="29"/>
      <c r="O900" s="29"/>
      <c r="P900" s="29"/>
      <c r="Q900" s="29"/>
      <c r="R900" s="29"/>
      <c r="S900" s="29"/>
    </row>
    <row r="901" spans="1:19" customFormat="1" ht="12.75" customHeight="1" x14ac:dyDescent="0.2">
      <c r="A901" s="29"/>
      <c r="B901" s="29"/>
      <c r="C901" s="29"/>
      <c r="D901" s="29"/>
      <c r="E901" s="29"/>
      <c r="F901" s="29"/>
      <c r="G901" s="29"/>
      <c r="H901" s="29"/>
      <c r="I901" s="29"/>
      <c r="J901" s="29"/>
      <c r="K901" s="29"/>
      <c r="L901" s="29"/>
      <c r="M901" s="29"/>
      <c r="N901" s="29"/>
      <c r="O901" s="29"/>
      <c r="P901" s="29"/>
      <c r="Q901" s="29"/>
      <c r="R901" s="29"/>
      <c r="S901" s="29"/>
    </row>
    <row r="902" spans="1:19" customFormat="1" ht="12.75" customHeight="1" x14ac:dyDescent="0.2">
      <c r="A902" s="29"/>
      <c r="B902" s="29"/>
      <c r="C902" s="29"/>
      <c r="D902" s="29"/>
      <c r="E902" s="29"/>
      <c r="F902" s="29"/>
      <c r="G902" s="29"/>
      <c r="H902" s="29"/>
      <c r="I902" s="29"/>
      <c r="J902" s="29"/>
      <c r="K902" s="29"/>
      <c r="L902" s="29"/>
      <c r="M902" s="29"/>
      <c r="N902" s="29"/>
      <c r="O902" s="29"/>
      <c r="P902" s="29"/>
      <c r="Q902" s="29"/>
      <c r="R902" s="29"/>
      <c r="S902" s="29"/>
    </row>
    <row r="903" spans="1:19" customFormat="1" ht="12.75" customHeight="1" x14ac:dyDescent="0.2">
      <c r="A903" s="29"/>
      <c r="B903" s="29"/>
      <c r="C903" s="29"/>
      <c r="D903" s="29"/>
      <c r="E903" s="29"/>
      <c r="F903" s="29"/>
      <c r="G903" s="29"/>
      <c r="H903" s="29"/>
      <c r="I903" s="29"/>
      <c r="J903" s="29"/>
      <c r="K903" s="29"/>
      <c r="L903" s="29"/>
      <c r="M903" s="29"/>
      <c r="N903" s="29"/>
      <c r="O903" s="29"/>
      <c r="P903" s="29"/>
      <c r="Q903" s="29"/>
      <c r="R903" s="29"/>
      <c r="S903" s="29"/>
    </row>
    <row r="904" spans="1:19" customFormat="1" ht="12.75" customHeight="1" x14ac:dyDescent="0.2">
      <c r="A904" s="29"/>
      <c r="B904" s="29"/>
      <c r="C904" s="29"/>
      <c r="D904" s="29"/>
      <c r="E904" s="29"/>
      <c r="F904" s="29"/>
      <c r="G904" s="29"/>
      <c r="H904" s="29"/>
      <c r="I904" s="29"/>
      <c r="J904" s="29"/>
      <c r="K904" s="29"/>
      <c r="L904" s="29"/>
      <c r="M904" s="29"/>
      <c r="N904" s="29"/>
      <c r="O904" s="29"/>
      <c r="P904" s="29"/>
      <c r="Q904" s="29"/>
      <c r="R904" s="29"/>
      <c r="S904" s="29"/>
    </row>
    <row r="905" spans="1:19" customFormat="1" ht="12.75" customHeight="1" x14ac:dyDescent="0.2">
      <c r="A905" s="29"/>
      <c r="B905" s="29"/>
      <c r="C905" s="29"/>
      <c r="D905" s="29"/>
      <c r="E905" s="29"/>
      <c r="F905" s="29"/>
      <c r="G905" s="29"/>
      <c r="H905" s="29"/>
      <c r="I905" s="29"/>
      <c r="J905" s="29"/>
      <c r="K905" s="29"/>
      <c r="L905" s="29"/>
      <c r="M905" s="29"/>
      <c r="N905" s="29"/>
      <c r="O905" s="29"/>
      <c r="P905" s="29"/>
      <c r="Q905" s="29"/>
      <c r="R905" s="29"/>
      <c r="S905" s="29"/>
    </row>
    <row r="906" spans="1:19" customFormat="1" ht="12.75" customHeight="1" x14ac:dyDescent="0.2">
      <c r="A906" s="29"/>
      <c r="B906" s="29"/>
      <c r="C906" s="29"/>
      <c r="D906" s="29"/>
      <c r="E906" s="29"/>
      <c r="F906" s="29"/>
      <c r="G906" s="29"/>
      <c r="H906" s="29"/>
      <c r="I906" s="29"/>
      <c r="J906" s="29"/>
      <c r="K906" s="29"/>
      <c r="L906" s="29"/>
      <c r="M906" s="29"/>
      <c r="N906" s="29"/>
      <c r="O906" s="29"/>
      <c r="P906" s="29"/>
      <c r="Q906" s="29"/>
      <c r="R906" s="29"/>
      <c r="S906" s="29"/>
    </row>
    <row r="907" spans="1:19" customFormat="1" ht="12.75" customHeight="1" x14ac:dyDescent="0.2">
      <c r="A907" s="29"/>
      <c r="B907" s="29"/>
      <c r="C907" s="29"/>
      <c r="D907" s="29"/>
      <c r="E907" s="29"/>
      <c r="F907" s="29"/>
      <c r="G907" s="29"/>
      <c r="H907" s="29"/>
      <c r="I907" s="29"/>
      <c r="J907" s="29"/>
      <c r="K907" s="29"/>
      <c r="L907" s="29"/>
      <c r="M907" s="29"/>
      <c r="N907" s="29"/>
      <c r="O907" s="29"/>
      <c r="P907" s="29"/>
      <c r="Q907" s="29"/>
      <c r="R907" s="29"/>
      <c r="S907" s="29"/>
    </row>
    <row r="908" spans="1:19" customFormat="1" ht="12.75" customHeight="1" x14ac:dyDescent="0.2">
      <c r="A908" s="29"/>
      <c r="B908" s="29"/>
      <c r="C908" s="29"/>
      <c r="D908" s="29"/>
      <c r="E908" s="29"/>
      <c r="F908" s="29"/>
      <c r="G908" s="29"/>
      <c r="H908" s="29"/>
      <c r="I908" s="29"/>
      <c r="J908" s="29"/>
      <c r="K908" s="29"/>
      <c r="L908" s="29"/>
      <c r="M908" s="29"/>
      <c r="N908" s="29"/>
      <c r="O908" s="29"/>
      <c r="P908" s="29"/>
      <c r="Q908" s="29"/>
      <c r="R908" s="29"/>
      <c r="S908" s="29"/>
    </row>
    <row r="909" spans="1:19" customFormat="1" ht="12.75" customHeight="1" x14ac:dyDescent="0.2">
      <c r="A909" s="29"/>
      <c r="B909" s="29"/>
      <c r="C909" s="29"/>
      <c r="D909" s="29"/>
      <c r="E909" s="29"/>
      <c r="F909" s="29"/>
      <c r="G909" s="29"/>
      <c r="H909" s="29"/>
      <c r="I909" s="29"/>
      <c r="J909" s="29"/>
      <c r="K909" s="29"/>
      <c r="L909" s="29"/>
      <c r="M909" s="29"/>
      <c r="N909" s="29"/>
      <c r="O909" s="29"/>
      <c r="P909" s="29"/>
      <c r="Q909" s="29"/>
      <c r="R909" s="29"/>
      <c r="S909" s="29"/>
    </row>
    <row r="910" spans="1:19" customFormat="1" ht="12.75" customHeight="1" x14ac:dyDescent="0.2">
      <c r="A910" s="29"/>
      <c r="B910" s="29"/>
      <c r="C910" s="29"/>
      <c r="D910" s="29"/>
      <c r="E910" s="29"/>
      <c r="F910" s="29"/>
      <c r="G910" s="29"/>
      <c r="H910" s="29"/>
      <c r="I910" s="29"/>
      <c r="J910" s="29"/>
      <c r="K910" s="29"/>
      <c r="L910" s="29"/>
      <c r="M910" s="29"/>
      <c r="N910" s="29"/>
      <c r="O910" s="29"/>
      <c r="P910" s="29"/>
      <c r="Q910" s="29"/>
      <c r="R910" s="29"/>
      <c r="S910" s="29"/>
    </row>
    <row r="911" spans="1:19" customFormat="1" ht="12.75" customHeight="1" x14ac:dyDescent="0.2">
      <c r="A911" s="29"/>
      <c r="B911" s="29"/>
      <c r="C911" s="29"/>
      <c r="D911" s="29"/>
      <c r="E911" s="29"/>
      <c r="F911" s="29"/>
      <c r="G911" s="29"/>
      <c r="H911" s="29"/>
      <c r="I911" s="29"/>
      <c r="J911" s="29"/>
      <c r="K911" s="29"/>
      <c r="L911" s="29"/>
      <c r="M911" s="29"/>
      <c r="N911" s="29"/>
      <c r="O911" s="29"/>
      <c r="P911" s="29"/>
      <c r="Q911" s="29"/>
      <c r="R911" s="29"/>
      <c r="S911" s="29"/>
    </row>
    <row r="912" spans="1:19" customFormat="1" ht="12.75" customHeight="1" x14ac:dyDescent="0.2">
      <c r="A912" s="29"/>
      <c r="B912" s="29"/>
      <c r="C912" s="29"/>
      <c r="D912" s="29"/>
      <c r="E912" s="29"/>
      <c r="F912" s="29"/>
      <c r="G912" s="29"/>
      <c r="H912" s="29"/>
      <c r="I912" s="29"/>
      <c r="J912" s="29"/>
      <c r="K912" s="29"/>
      <c r="L912" s="29"/>
      <c r="M912" s="29"/>
      <c r="N912" s="29"/>
      <c r="O912" s="29"/>
      <c r="P912" s="29"/>
      <c r="Q912" s="29"/>
      <c r="R912" s="29"/>
      <c r="S912" s="29"/>
    </row>
    <row r="913" spans="1:19" customFormat="1" ht="12.75" customHeight="1" x14ac:dyDescent="0.2">
      <c r="A913" s="29"/>
      <c r="B913" s="29"/>
      <c r="C913" s="29"/>
      <c r="D913" s="29"/>
      <c r="E913" s="29"/>
      <c r="F913" s="29"/>
      <c r="G913" s="29"/>
      <c r="H913" s="29"/>
      <c r="I913" s="29"/>
      <c r="J913" s="29"/>
      <c r="K913" s="29"/>
      <c r="L913" s="29"/>
      <c r="M913" s="29"/>
      <c r="N913" s="29"/>
      <c r="O913" s="29"/>
      <c r="P913" s="29"/>
      <c r="Q913" s="29"/>
      <c r="R913" s="29"/>
      <c r="S913" s="29"/>
    </row>
    <row r="914" spans="1:19" customFormat="1" ht="12.75" customHeight="1" x14ac:dyDescent="0.2">
      <c r="A914" s="29"/>
      <c r="B914" s="29"/>
      <c r="C914" s="29"/>
      <c r="D914" s="29"/>
      <c r="E914" s="29"/>
      <c r="F914" s="29"/>
      <c r="G914" s="29"/>
      <c r="H914" s="29"/>
      <c r="I914" s="29"/>
      <c r="J914" s="29"/>
      <c r="K914" s="29"/>
      <c r="L914" s="29"/>
      <c r="M914" s="29"/>
      <c r="N914" s="29"/>
      <c r="O914" s="29"/>
      <c r="P914" s="29"/>
      <c r="Q914" s="29"/>
      <c r="R914" s="29"/>
      <c r="S914" s="29"/>
    </row>
    <row r="915" spans="1:19" customFormat="1" ht="12.75" customHeight="1" x14ac:dyDescent="0.2">
      <c r="A915" s="29"/>
      <c r="B915" s="29"/>
      <c r="C915" s="29"/>
      <c r="D915" s="29"/>
      <c r="E915" s="29"/>
      <c r="F915" s="29"/>
      <c r="G915" s="29"/>
      <c r="H915" s="29"/>
      <c r="I915" s="29"/>
      <c r="J915" s="29"/>
      <c r="K915" s="29"/>
      <c r="L915" s="29"/>
      <c r="M915" s="29"/>
      <c r="N915" s="29"/>
      <c r="O915" s="29"/>
      <c r="P915" s="29"/>
      <c r="Q915" s="29"/>
      <c r="R915" s="29"/>
      <c r="S915" s="29"/>
    </row>
    <row r="916" spans="1:19" customFormat="1" ht="12.75" customHeight="1" x14ac:dyDescent="0.2">
      <c r="A916" s="29"/>
      <c r="B916" s="29"/>
      <c r="C916" s="29"/>
      <c r="D916" s="29"/>
      <c r="E916" s="29"/>
      <c r="F916" s="29"/>
      <c r="G916" s="29"/>
      <c r="H916" s="29"/>
      <c r="I916" s="29"/>
      <c r="J916" s="29"/>
      <c r="K916" s="29"/>
      <c r="L916" s="29"/>
      <c r="M916" s="29"/>
      <c r="N916" s="29"/>
      <c r="O916" s="29"/>
      <c r="P916" s="29"/>
      <c r="Q916" s="29"/>
      <c r="R916" s="29"/>
      <c r="S916" s="29"/>
    </row>
    <row r="917" spans="1:19" customFormat="1" ht="12.75" customHeight="1" x14ac:dyDescent="0.2">
      <c r="A917" s="29"/>
      <c r="B917" s="29"/>
      <c r="C917" s="29"/>
      <c r="D917" s="29"/>
      <c r="E917" s="29"/>
      <c r="F917" s="29"/>
      <c r="G917" s="29"/>
      <c r="H917" s="29"/>
      <c r="I917" s="29"/>
      <c r="J917" s="29"/>
      <c r="K917" s="29"/>
      <c r="L917" s="29"/>
      <c r="M917" s="29"/>
      <c r="N917" s="29"/>
      <c r="O917" s="29"/>
      <c r="P917" s="29"/>
      <c r="Q917" s="29"/>
      <c r="R917" s="29"/>
      <c r="S917" s="29"/>
    </row>
    <row r="918" spans="1:19" customFormat="1" ht="12.75" customHeight="1" x14ac:dyDescent="0.2">
      <c r="A918" s="29"/>
      <c r="B918" s="29"/>
      <c r="C918" s="29"/>
      <c r="D918" s="29"/>
      <c r="E918" s="29"/>
      <c r="F918" s="29"/>
      <c r="G918" s="29"/>
      <c r="H918" s="29"/>
      <c r="I918" s="29"/>
      <c r="J918" s="29"/>
      <c r="K918" s="29"/>
      <c r="L918" s="29"/>
      <c r="M918" s="29"/>
      <c r="N918" s="29"/>
      <c r="O918" s="29"/>
      <c r="P918" s="29"/>
      <c r="Q918" s="29"/>
      <c r="R918" s="29"/>
      <c r="S918" s="29"/>
    </row>
    <row r="919" spans="1:19" customFormat="1" ht="12.75" customHeight="1" x14ac:dyDescent="0.2">
      <c r="A919" s="29"/>
      <c r="B919" s="29"/>
      <c r="C919" s="29"/>
      <c r="D919" s="29"/>
      <c r="E919" s="29"/>
      <c r="F919" s="29"/>
      <c r="G919" s="29"/>
      <c r="H919" s="29"/>
      <c r="I919" s="29"/>
      <c r="J919" s="29"/>
      <c r="K919" s="29"/>
      <c r="L919" s="29"/>
      <c r="M919" s="29"/>
      <c r="N919" s="29"/>
      <c r="O919" s="29"/>
      <c r="P919" s="29"/>
      <c r="Q919" s="29"/>
      <c r="R919" s="29"/>
      <c r="S919" s="29"/>
    </row>
    <row r="920" spans="1:19" customFormat="1" ht="12.75" customHeight="1" x14ac:dyDescent="0.2">
      <c r="A920" s="29"/>
      <c r="B920" s="29"/>
      <c r="C920" s="29"/>
      <c r="D920" s="29"/>
      <c r="E920" s="29"/>
      <c r="F920" s="29"/>
      <c r="G920" s="29"/>
      <c r="H920" s="29"/>
      <c r="I920" s="29"/>
      <c r="J920" s="29"/>
      <c r="K920" s="29"/>
      <c r="L920" s="29"/>
      <c r="M920" s="29"/>
      <c r="N920" s="29"/>
      <c r="O920" s="29"/>
      <c r="P920" s="29"/>
      <c r="Q920" s="29"/>
      <c r="R920" s="29"/>
      <c r="S920" s="29"/>
    </row>
    <row r="921" spans="1:19" customFormat="1" ht="12.75" customHeight="1" x14ac:dyDescent="0.2">
      <c r="A921" s="29"/>
      <c r="B921" s="29"/>
      <c r="C921" s="29"/>
      <c r="D921" s="29"/>
      <c r="E921" s="29"/>
      <c r="F921" s="29"/>
      <c r="G921" s="29"/>
      <c r="H921" s="29"/>
      <c r="I921" s="29"/>
      <c r="J921" s="29"/>
      <c r="K921" s="29"/>
      <c r="L921" s="29"/>
      <c r="M921" s="29"/>
      <c r="N921" s="29"/>
      <c r="O921" s="29"/>
      <c r="P921" s="29"/>
      <c r="Q921" s="29"/>
      <c r="R921" s="29"/>
      <c r="S921" s="29"/>
    </row>
    <row r="922" spans="1:19" customFormat="1" ht="12.75" customHeight="1" x14ac:dyDescent="0.2">
      <c r="A922" s="29"/>
      <c r="B922" s="29"/>
      <c r="C922" s="29"/>
      <c r="D922" s="29"/>
      <c r="E922" s="29"/>
      <c r="F922" s="29"/>
      <c r="G922" s="29"/>
      <c r="H922" s="29"/>
      <c r="I922" s="29"/>
      <c r="J922" s="29"/>
      <c r="K922" s="29"/>
      <c r="L922" s="29"/>
      <c r="M922" s="29"/>
      <c r="N922" s="29"/>
      <c r="O922" s="29"/>
      <c r="P922" s="29"/>
      <c r="Q922" s="29"/>
      <c r="R922" s="29"/>
      <c r="S922" s="29"/>
    </row>
    <row r="923" spans="1:19" customFormat="1" ht="12.75" customHeight="1" x14ac:dyDescent="0.2">
      <c r="A923" s="29"/>
      <c r="B923" s="29"/>
      <c r="C923" s="29"/>
      <c r="D923" s="29"/>
      <c r="E923" s="29"/>
      <c r="F923" s="29"/>
      <c r="G923" s="29"/>
      <c r="H923" s="29"/>
      <c r="I923" s="29"/>
      <c r="J923" s="29"/>
      <c r="K923" s="29"/>
      <c r="L923" s="29"/>
      <c r="M923" s="29"/>
      <c r="N923" s="29"/>
      <c r="O923" s="29"/>
      <c r="P923" s="29"/>
      <c r="Q923" s="29"/>
      <c r="R923" s="29"/>
      <c r="S923" s="29"/>
    </row>
    <row r="924" spans="1:19" customFormat="1" ht="12.75" customHeight="1" x14ac:dyDescent="0.2">
      <c r="A924" s="29"/>
      <c r="B924" s="29"/>
      <c r="C924" s="29"/>
      <c r="D924" s="29"/>
      <c r="E924" s="29"/>
      <c r="F924" s="29"/>
      <c r="G924" s="29"/>
      <c r="H924" s="29"/>
      <c r="I924" s="29"/>
      <c r="J924" s="29"/>
      <c r="K924" s="29"/>
      <c r="L924" s="29"/>
      <c r="M924" s="29"/>
      <c r="N924" s="29"/>
      <c r="O924" s="29"/>
      <c r="P924" s="29"/>
      <c r="Q924" s="29"/>
      <c r="R924" s="29"/>
      <c r="S924" s="29"/>
    </row>
    <row r="925" spans="1:19" customFormat="1" ht="12.75" customHeight="1" x14ac:dyDescent="0.2">
      <c r="A925" s="29"/>
      <c r="B925" s="29"/>
      <c r="C925" s="29"/>
      <c r="D925" s="29"/>
      <c r="E925" s="29"/>
      <c r="F925" s="29"/>
      <c r="G925" s="29"/>
      <c r="H925" s="29"/>
      <c r="I925" s="29"/>
      <c r="J925" s="29"/>
      <c r="K925" s="29"/>
      <c r="L925" s="29"/>
      <c r="M925" s="29"/>
      <c r="N925" s="29"/>
      <c r="O925" s="29"/>
      <c r="P925" s="29"/>
      <c r="Q925" s="29"/>
      <c r="R925" s="29"/>
      <c r="S925" s="29"/>
    </row>
    <row r="926" spans="1:19" customFormat="1" ht="12.75" customHeight="1" x14ac:dyDescent="0.2">
      <c r="A926" s="29"/>
      <c r="B926" s="29"/>
      <c r="C926" s="29"/>
      <c r="D926" s="29"/>
      <c r="E926" s="29"/>
      <c r="F926" s="29"/>
      <c r="G926" s="29"/>
      <c r="H926" s="29"/>
      <c r="I926" s="29"/>
      <c r="J926" s="29"/>
      <c r="K926" s="29"/>
      <c r="L926" s="29"/>
      <c r="M926" s="29"/>
      <c r="N926" s="29"/>
      <c r="O926" s="29"/>
      <c r="P926" s="29"/>
      <c r="Q926" s="29"/>
      <c r="R926" s="29"/>
      <c r="S926" s="29"/>
    </row>
    <row r="927" spans="1:19" customFormat="1" ht="12.75" customHeight="1" x14ac:dyDescent="0.2">
      <c r="A927" s="29"/>
      <c r="B927" s="29"/>
      <c r="C927" s="29"/>
      <c r="D927" s="29"/>
      <c r="E927" s="29"/>
      <c r="F927" s="29"/>
      <c r="G927" s="29"/>
      <c r="H927" s="29"/>
      <c r="I927" s="29"/>
      <c r="J927" s="29"/>
      <c r="K927" s="29"/>
      <c r="L927" s="29"/>
      <c r="M927" s="29"/>
      <c r="N927" s="29"/>
      <c r="O927" s="29"/>
      <c r="P927" s="29"/>
      <c r="Q927" s="29"/>
      <c r="R927" s="29"/>
      <c r="S927" s="29"/>
    </row>
    <row r="928" spans="1:19" customFormat="1" ht="12.75" customHeight="1" x14ac:dyDescent="0.2">
      <c r="A928" s="29"/>
      <c r="B928" s="29"/>
      <c r="C928" s="29"/>
      <c r="D928" s="29"/>
      <c r="E928" s="29"/>
      <c r="F928" s="29"/>
      <c r="G928" s="29"/>
      <c r="H928" s="29"/>
      <c r="I928" s="29"/>
      <c r="J928" s="29"/>
      <c r="K928" s="29"/>
      <c r="L928" s="29"/>
      <c r="M928" s="29"/>
      <c r="N928" s="29"/>
      <c r="O928" s="29"/>
      <c r="P928" s="29"/>
      <c r="Q928" s="29"/>
      <c r="R928" s="29"/>
      <c r="S928" s="29"/>
    </row>
    <row r="929" spans="1:19" customFormat="1" ht="12.75" customHeight="1" x14ac:dyDescent="0.2">
      <c r="A929" s="29"/>
      <c r="B929" s="29"/>
      <c r="C929" s="29"/>
      <c r="D929" s="29"/>
      <c r="E929" s="29"/>
      <c r="F929" s="29"/>
      <c r="G929" s="29"/>
      <c r="H929" s="29"/>
      <c r="I929" s="29"/>
      <c r="J929" s="29"/>
      <c r="K929" s="29"/>
      <c r="L929" s="29"/>
      <c r="M929" s="29"/>
      <c r="N929" s="29"/>
      <c r="O929" s="29"/>
      <c r="P929" s="29"/>
      <c r="Q929" s="29"/>
      <c r="R929" s="29"/>
      <c r="S929" s="29"/>
    </row>
    <row r="930" spans="1:19" customFormat="1" ht="12.75" customHeight="1" x14ac:dyDescent="0.2">
      <c r="A930" s="29"/>
      <c r="B930" s="29"/>
      <c r="C930" s="29"/>
      <c r="D930" s="29"/>
      <c r="E930" s="29"/>
      <c r="F930" s="29"/>
      <c r="G930" s="29"/>
      <c r="H930" s="29"/>
      <c r="I930" s="29"/>
      <c r="J930" s="29"/>
      <c r="K930" s="29"/>
      <c r="L930" s="29"/>
      <c r="M930" s="29"/>
      <c r="N930" s="29"/>
      <c r="O930" s="29"/>
      <c r="P930" s="29"/>
      <c r="Q930" s="29"/>
      <c r="R930" s="29"/>
      <c r="S930" s="29"/>
    </row>
    <row r="931" spans="1:19" customFormat="1" ht="12.75" customHeight="1" x14ac:dyDescent="0.2">
      <c r="A931" s="29"/>
      <c r="B931" s="29"/>
      <c r="C931" s="29"/>
      <c r="D931" s="29"/>
      <c r="E931" s="29"/>
      <c r="F931" s="29"/>
      <c r="G931" s="29"/>
      <c r="H931" s="29"/>
      <c r="I931" s="29"/>
      <c r="J931" s="29"/>
      <c r="K931" s="29"/>
      <c r="L931" s="29"/>
      <c r="M931" s="29"/>
      <c r="N931" s="29"/>
      <c r="O931" s="29"/>
      <c r="P931" s="29"/>
      <c r="Q931" s="29"/>
      <c r="R931" s="29"/>
      <c r="S931" s="29"/>
    </row>
    <row r="932" spans="1:19" customFormat="1" ht="12.75" customHeight="1" x14ac:dyDescent="0.2">
      <c r="A932" s="29"/>
      <c r="B932" s="29"/>
      <c r="C932" s="29"/>
      <c r="D932" s="29"/>
      <c r="E932" s="29"/>
      <c r="F932" s="29"/>
      <c r="G932" s="29"/>
      <c r="H932" s="29"/>
      <c r="I932" s="29"/>
      <c r="J932" s="29"/>
      <c r="K932" s="29"/>
      <c r="L932" s="29"/>
      <c r="M932" s="29"/>
      <c r="N932" s="29"/>
      <c r="O932" s="29"/>
      <c r="P932" s="29"/>
      <c r="Q932" s="29"/>
      <c r="R932" s="29"/>
      <c r="S932" s="29"/>
    </row>
    <row r="933" spans="1:19" customFormat="1" ht="12.75" customHeight="1" x14ac:dyDescent="0.2">
      <c r="A933" s="29"/>
      <c r="B933" s="29"/>
      <c r="C933" s="29"/>
      <c r="D933" s="29"/>
      <c r="E933" s="29"/>
      <c r="F933" s="29"/>
      <c r="G933" s="29"/>
      <c r="H933" s="29"/>
      <c r="I933" s="29"/>
      <c r="J933" s="29"/>
      <c r="K933" s="29"/>
      <c r="L933" s="29"/>
      <c r="M933" s="29"/>
      <c r="N933" s="29"/>
      <c r="O933" s="29"/>
      <c r="P933" s="29"/>
      <c r="Q933" s="29"/>
      <c r="R933" s="29"/>
      <c r="S933" s="29"/>
    </row>
    <row r="934" spans="1:19" customFormat="1" ht="12.75" customHeight="1" x14ac:dyDescent="0.2">
      <c r="A934" s="29"/>
      <c r="B934" s="29"/>
      <c r="C934" s="29"/>
      <c r="D934" s="29"/>
      <c r="E934" s="29"/>
      <c r="F934" s="29"/>
      <c r="G934" s="29"/>
      <c r="H934" s="29"/>
      <c r="I934" s="29"/>
      <c r="J934" s="29"/>
      <c r="K934" s="29"/>
      <c r="L934" s="29"/>
      <c r="M934" s="29"/>
      <c r="N934" s="29"/>
      <c r="O934" s="29"/>
      <c r="P934" s="29"/>
      <c r="Q934" s="29"/>
      <c r="R934" s="29"/>
      <c r="S934" s="29"/>
    </row>
    <row r="935" spans="1:19" customFormat="1" ht="12.75" customHeight="1" x14ac:dyDescent="0.2">
      <c r="A935" s="29"/>
      <c r="B935" s="29"/>
      <c r="C935" s="29"/>
      <c r="D935" s="29"/>
      <c r="E935" s="29"/>
      <c r="F935" s="29"/>
      <c r="G935" s="29"/>
      <c r="H935" s="29"/>
      <c r="I935" s="29"/>
      <c r="J935" s="29"/>
      <c r="K935" s="29"/>
      <c r="L935" s="29"/>
      <c r="M935" s="29"/>
      <c r="N935" s="29"/>
      <c r="O935" s="29"/>
      <c r="P935" s="29"/>
      <c r="Q935" s="29"/>
      <c r="R935" s="29"/>
      <c r="S935" s="29"/>
    </row>
    <row r="936" spans="1:19" customFormat="1" ht="12.75" customHeight="1" x14ac:dyDescent="0.2">
      <c r="A936" s="29"/>
      <c r="B936" s="29"/>
      <c r="C936" s="29"/>
      <c r="D936" s="29"/>
      <c r="E936" s="29"/>
      <c r="F936" s="29"/>
      <c r="G936" s="29"/>
      <c r="H936" s="29"/>
      <c r="I936" s="29"/>
      <c r="J936" s="29"/>
      <c r="K936" s="29"/>
      <c r="L936" s="29"/>
      <c r="M936" s="29"/>
      <c r="N936" s="29"/>
      <c r="O936" s="29"/>
      <c r="P936" s="29"/>
      <c r="Q936" s="29"/>
      <c r="R936" s="29"/>
      <c r="S936" s="29"/>
    </row>
    <row r="937" spans="1:19" customFormat="1" ht="12.75" customHeight="1" x14ac:dyDescent="0.2">
      <c r="A937" s="29"/>
      <c r="B937" s="29"/>
      <c r="C937" s="29"/>
      <c r="D937" s="29"/>
      <c r="E937" s="29"/>
      <c r="F937" s="29"/>
      <c r="G937" s="29"/>
      <c r="H937" s="29"/>
      <c r="I937" s="29"/>
      <c r="J937" s="29"/>
      <c r="K937" s="29"/>
      <c r="L937" s="29"/>
      <c r="M937" s="29"/>
      <c r="N937" s="29"/>
      <c r="O937" s="29"/>
      <c r="P937" s="29"/>
      <c r="Q937" s="29"/>
      <c r="R937" s="29"/>
      <c r="S937" s="29"/>
    </row>
    <row r="938" spans="1:19" customFormat="1" ht="12.75" customHeight="1" x14ac:dyDescent="0.2">
      <c r="A938" s="29"/>
      <c r="B938" s="29"/>
      <c r="C938" s="29"/>
      <c r="D938" s="29"/>
      <c r="E938" s="29"/>
      <c r="F938" s="29"/>
      <c r="G938" s="29"/>
      <c r="H938" s="29"/>
      <c r="I938" s="29"/>
      <c r="J938" s="29"/>
      <c r="K938" s="29"/>
      <c r="L938" s="29"/>
      <c r="M938" s="29"/>
      <c r="N938" s="29"/>
      <c r="O938" s="29"/>
      <c r="P938" s="29"/>
      <c r="Q938" s="29"/>
      <c r="R938" s="29"/>
      <c r="S938" s="29"/>
    </row>
    <row r="939" spans="1:19" customFormat="1" ht="12.75" customHeight="1" x14ac:dyDescent="0.2">
      <c r="A939" s="29"/>
      <c r="B939" s="29"/>
      <c r="C939" s="29"/>
      <c r="D939" s="29"/>
      <c r="E939" s="29"/>
      <c r="F939" s="29"/>
      <c r="G939" s="29"/>
      <c r="H939" s="29"/>
      <c r="I939" s="29"/>
      <c r="J939" s="29"/>
      <c r="K939" s="29"/>
      <c r="L939" s="29"/>
      <c r="M939" s="29"/>
      <c r="N939" s="29"/>
      <c r="O939" s="29"/>
      <c r="P939" s="29"/>
      <c r="Q939" s="29"/>
      <c r="R939" s="29"/>
      <c r="S939" s="29"/>
    </row>
    <row r="940" spans="1:19" customFormat="1" ht="12.75" customHeight="1" x14ac:dyDescent="0.2">
      <c r="A940" s="29"/>
      <c r="B940" s="29"/>
      <c r="C940" s="29"/>
      <c r="D940" s="29"/>
      <c r="E940" s="29"/>
      <c r="F940" s="29"/>
      <c r="G940" s="29"/>
      <c r="H940" s="29"/>
      <c r="I940" s="29"/>
      <c r="J940" s="29"/>
      <c r="K940" s="29"/>
      <c r="L940" s="29"/>
      <c r="M940" s="29"/>
      <c r="N940" s="29"/>
      <c r="O940" s="29"/>
      <c r="P940" s="29"/>
      <c r="Q940" s="29"/>
      <c r="R940" s="29"/>
      <c r="S940" s="29"/>
    </row>
    <row r="941" spans="1:19" customFormat="1" ht="12.75" customHeight="1" x14ac:dyDescent="0.2">
      <c r="A941" s="29"/>
      <c r="B941" s="29"/>
      <c r="C941" s="29"/>
      <c r="D941" s="29"/>
      <c r="E941" s="29"/>
      <c r="F941" s="29"/>
      <c r="G941" s="29"/>
      <c r="H941" s="29"/>
      <c r="I941" s="29"/>
      <c r="J941" s="29"/>
      <c r="K941" s="29"/>
      <c r="L941" s="29"/>
      <c r="M941" s="29"/>
      <c r="N941" s="29"/>
      <c r="O941" s="29"/>
      <c r="P941" s="29"/>
      <c r="Q941" s="29"/>
      <c r="R941" s="29"/>
      <c r="S941" s="29"/>
    </row>
    <row r="942" spans="1:19" customFormat="1" ht="12.75" customHeight="1" x14ac:dyDescent="0.2">
      <c r="A942" s="29"/>
      <c r="B942" s="29"/>
      <c r="C942" s="29"/>
      <c r="D942" s="29"/>
      <c r="E942" s="29"/>
      <c r="F942" s="29"/>
      <c r="G942" s="29"/>
      <c r="H942" s="29"/>
      <c r="I942" s="29"/>
      <c r="J942" s="29"/>
      <c r="K942" s="29"/>
      <c r="L942" s="29"/>
      <c r="M942" s="29"/>
      <c r="N942" s="29"/>
      <c r="O942" s="29"/>
      <c r="P942" s="29"/>
      <c r="Q942" s="29"/>
      <c r="R942" s="29"/>
      <c r="S942" s="29"/>
    </row>
    <row r="943" spans="1:19" customFormat="1" ht="12.75" customHeight="1" x14ac:dyDescent="0.2">
      <c r="A943" s="29"/>
      <c r="B943" s="29"/>
      <c r="C943" s="29"/>
      <c r="D943" s="29"/>
      <c r="E943" s="29"/>
      <c r="F943" s="29"/>
      <c r="G943" s="29"/>
      <c r="H943" s="29"/>
      <c r="I943" s="29"/>
      <c r="J943" s="29"/>
      <c r="K943" s="29"/>
      <c r="L943" s="29"/>
      <c r="M943" s="29"/>
      <c r="N943" s="29"/>
      <c r="O943" s="29"/>
      <c r="P943" s="29"/>
      <c r="Q943" s="29"/>
      <c r="R943" s="29"/>
      <c r="S943" s="29"/>
    </row>
    <row r="944" spans="1:19" customFormat="1" ht="12.75" customHeight="1" x14ac:dyDescent="0.2">
      <c r="A944" s="29"/>
      <c r="B944" s="29"/>
      <c r="C944" s="29"/>
      <c r="D944" s="29"/>
      <c r="E944" s="29"/>
      <c r="F944" s="29"/>
      <c r="G944" s="29"/>
      <c r="H944" s="29"/>
      <c r="I944" s="29"/>
      <c r="J944" s="29"/>
      <c r="K944" s="29"/>
      <c r="L944" s="29"/>
      <c r="M944" s="29"/>
      <c r="N944" s="29"/>
      <c r="O944" s="29"/>
      <c r="P944" s="29"/>
      <c r="Q944" s="29"/>
      <c r="R944" s="29"/>
      <c r="S944" s="29"/>
    </row>
    <row r="945" spans="1:19" customFormat="1" ht="12.75" customHeight="1" x14ac:dyDescent="0.2">
      <c r="A945" s="29"/>
      <c r="B945" s="29"/>
      <c r="C945" s="29"/>
      <c r="D945" s="29"/>
      <c r="E945" s="29"/>
      <c r="F945" s="29"/>
      <c r="G945" s="29"/>
      <c r="H945" s="29"/>
      <c r="I945" s="29"/>
      <c r="J945" s="29"/>
      <c r="K945" s="29"/>
      <c r="L945" s="29"/>
      <c r="M945" s="29"/>
      <c r="N945" s="29"/>
      <c r="O945" s="29"/>
      <c r="P945" s="29"/>
      <c r="Q945" s="29"/>
      <c r="R945" s="29"/>
      <c r="S945" s="29"/>
    </row>
    <row r="946" spans="1:19" customFormat="1" ht="12.75" customHeight="1" x14ac:dyDescent="0.2">
      <c r="A946" s="29"/>
      <c r="B946" s="29"/>
      <c r="C946" s="29"/>
      <c r="D946" s="29"/>
      <c r="E946" s="29"/>
      <c r="F946" s="29"/>
      <c r="G946" s="29"/>
      <c r="H946" s="29"/>
      <c r="I946" s="29"/>
      <c r="J946" s="29"/>
      <c r="K946" s="29"/>
      <c r="L946" s="29"/>
      <c r="M946" s="29"/>
      <c r="N946" s="29"/>
      <c r="O946" s="29"/>
      <c r="P946" s="29"/>
      <c r="Q946" s="29"/>
      <c r="R946" s="29"/>
      <c r="S946" s="29"/>
    </row>
    <row r="947" spans="1:19" customFormat="1" ht="12.75" customHeight="1" x14ac:dyDescent="0.2">
      <c r="A947" s="29"/>
      <c r="B947" s="29"/>
      <c r="C947" s="29"/>
      <c r="D947" s="29"/>
      <c r="E947" s="29"/>
      <c r="F947" s="29"/>
      <c r="G947" s="29"/>
      <c r="H947" s="29"/>
      <c r="I947" s="29"/>
      <c r="J947" s="29"/>
      <c r="K947" s="29"/>
      <c r="L947" s="29"/>
      <c r="M947" s="29"/>
      <c r="N947" s="29"/>
      <c r="O947" s="29"/>
      <c r="P947" s="29"/>
      <c r="Q947" s="29"/>
      <c r="R947" s="29"/>
      <c r="S947" s="29"/>
    </row>
    <row r="948" spans="1:19" customFormat="1" ht="12.75" customHeight="1" x14ac:dyDescent="0.2">
      <c r="A948" s="29"/>
      <c r="B948" s="29"/>
      <c r="C948" s="29"/>
      <c r="D948" s="29"/>
      <c r="E948" s="29"/>
      <c r="F948" s="29"/>
      <c r="G948" s="29"/>
      <c r="H948" s="29"/>
      <c r="I948" s="29"/>
      <c r="J948" s="29"/>
      <c r="K948" s="29"/>
      <c r="L948" s="29"/>
      <c r="M948" s="29"/>
      <c r="N948" s="29"/>
      <c r="O948" s="29"/>
      <c r="P948" s="29"/>
      <c r="Q948" s="29"/>
      <c r="R948" s="29"/>
      <c r="S948" s="29"/>
    </row>
    <row r="949" spans="1:19" customFormat="1" ht="12.75" customHeight="1" x14ac:dyDescent="0.2">
      <c r="A949" s="29"/>
      <c r="B949" s="29"/>
      <c r="C949" s="29"/>
      <c r="D949" s="29"/>
      <c r="E949" s="29"/>
      <c r="F949" s="29"/>
      <c r="G949" s="29"/>
      <c r="H949" s="29"/>
      <c r="I949" s="29"/>
      <c r="J949" s="29"/>
      <c r="K949" s="29"/>
      <c r="L949" s="29"/>
      <c r="M949" s="29"/>
      <c r="N949" s="29"/>
      <c r="O949" s="29"/>
      <c r="P949" s="29"/>
      <c r="Q949" s="29"/>
      <c r="R949" s="29"/>
      <c r="S949" s="29"/>
    </row>
    <row r="950" spans="1:19" customFormat="1" ht="12.75" customHeight="1" x14ac:dyDescent="0.2">
      <c r="A950" s="29"/>
      <c r="B950" s="29"/>
      <c r="C950" s="29"/>
      <c r="D950" s="29"/>
      <c r="E950" s="29"/>
      <c r="F950" s="29"/>
      <c r="G950" s="29"/>
      <c r="H950" s="29"/>
      <c r="I950" s="29"/>
      <c r="J950" s="29"/>
      <c r="K950" s="29"/>
      <c r="L950" s="29"/>
      <c r="M950" s="29"/>
      <c r="N950" s="29"/>
      <c r="O950" s="29"/>
      <c r="P950" s="29"/>
      <c r="Q950" s="29"/>
      <c r="R950" s="29"/>
      <c r="S950" s="29"/>
    </row>
    <row r="951" spans="1:19" customFormat="1" ht="12.75" customHeight="1" x14ac:dyDescent="0.2">
      <c r="A951" s="29"/>
      <c r="B951" s="29"/>
      <c r="C951" s="29"/>
      <c r="D951" s="29"/>
      <c r="E951" s="29"/>
      <c r="F951" s="29"/>
      <c r="G951" s="29"/>
      <c r="H951" s="29"/>
      <c r="I951" s="29"/>
      <c r="J951" s="29"/>
      <c r="K951" s="29"/>
      <c r="L951" s="29"/>
      <c r="M951" s="29"/>
      <c r="N951" s="29"/>
      <c r="O951" s="29"/>
      <c r="P951" s="29"/>
      <c r="Q951" s="29"/>
      <c r="R951" s="29"/>
      <c r="S951" s="29"/>
    </row>
    <row r="952" spans="1:19" customFormat="1" ht="12.75" customHeight="1" x14ac:dyDescent="0.2">
      <c r="A952" s="29"/>
      <c r="B952" s="29"/>
      <c r="C952" s="29"/>
      <c r="D952" s="29"/>
      <c r="E952" s="29"/>
      <c r="F952" s="29"/>
      <c r="G952" s="29"/>
      <c r="H952" s="29"/>
      <c r="I952" s="29"/>
      <c r="J952" s="29"/>
      <c r="K952" s="29"/>
      <c r="L952" s="29"/>
      <c r="M952" s="29"/>
      <c r="N952" s="29"/>
      <c r="O952" s="29"/>
      <c r="P952" s="29"/>
      <c r="Q952" s="29"/>
      <c r="R952" s="29"/>
      <c r="S952" s="29"/>
    </row>
    <row r="953" spans="1:19" customFormat="1" ht="12.75" customHeight="1" x14ac:dyDescent="0.2">
      <c r="A953" s="29"/>
      <c r="B953" s="29"/>
      <c r="C953" s="29"/>
      <c r="D953" s="29"/>
      <c r="E953" s="29"/>
      <c r="F953" s="29"/>
      <c r="G953" s="29"/>
      <c r="H953" s="29"/>
      <c r="I953" s="29"/>
      <c r="J953" s="29"/>
      <c r="K953" s="29"/>
      <c r="L953" s="29"/>
      <c r="M953" s="29"/>
      <c r="N953" s="29"/>
      <c r="O953" s="29"/>
      <c r="P953" s="29"/>
      <c r="Q953" s="29"/>
      <c r="R953" s="29"/>
      <c r="S953" s="29"/>
    </row>
    <row r="954" spans="1:19" customFormat="1" ht="12.75" customHeight="1" x14ac:dyDescent="0.2">
      <c r="A954" s="29"/>
      <c r="B954" s="29"/>
      <c r="C954" s="29"/>
      <c r="D954" s="29"/>
      <c r="E954" s="29"/>
      <c r="F954" s="29"/>
      <c r="G954" s="29"/>
      <c r="H954" s="29"/>
      <c r="I954" s="29"/>
      <c r="J954" s="29"/>
      <c r="K954" s="29"/>
      <c r="L954" s="29"/>
      <c r="M954" s="29"/>
      <c r="N954" s="29"/>
      <c r="O954" s="29"/>
      <c r="P954" s="29"/>
      <c r="Q954" s="29"/>
      <c r="R954" s="29"/>
      <c r="S954" s="29"/>
    </row>
    <row r="955" spans="1:19" customFormat="1" ht="12.75" customHeight="1" x14ac:dyDescent="0.2">
      <c r="A955" s="29"/>
      <c r="B955" s="29"/>
      <c r="C955" s="29"/>
      <c r="D955" s="29"/>
      <c r="E955" s="29"/>
      <c r="F955" s="29"/>
      <c r="G955" s="29"/>
      <c r="H955" s="29"/>
      <c r="I955" s="29"/>
      <c r="J955" s="29"/>
      <c r="K955" s="29"/>
      <c r="L955" s="29"/>
      <c r="M955" s="29"/>
      <c r="N955" s="29"/>
      <c r="O955" s="29"/>
      <c r="P955" s="29"/>
      <c r="Q955" s="29"/>
      <c r="R955" s="29"/>
      <c r="S955" s="29"/>
    </row>
    <row r="956" spans="1:19" customFormat="1" ht="12.75" customHeight="1" x14ac:dyDescent="0.2">
      <c r="A956" s="29"/>
      <c r="B956" s="29"/>
      <c r="C956" s="29"/>
      <c r="D956" s="29"/>
      <c r="E956" s="29"/>
      <c r="F956" s="29"/>
      <c r="G956" s="29"/>
      <c r="H956" s="29"/>
      <c r="I956" s="29"/>
      <c r="J956" s="29"/>
      <c r="K956" s="29"/>
      <c r="L956" s="29"/>
      <c r="M956" s="29"/>
      <c r="N956" s="29"/>
      <c r="O956" s="29"/>
      <c r="P956" s="29"/>
      <c r="Q956" s="29"/>
      <c r="R956" s="29"/>
      <c r="S956" s="29"/>
    </row>
    <row r="957" spans="1:19" customFormat="1" ht="12.75" customHeight="1" x14ac:dyDescent="0.2">
      <c r="A957" s="29"/>
      <c r="B957" s="29"/>
      <c r="C957" s="29"/>
      <c r="D957" s="29"/>
      <c r="E957" s="29"/>
      <c r="F957" s="29"/>
      <c r="G957" s="29"/>
      <c r="H957" s="29"/>
      <c r="I957" s="29"/>
      <c r="J957" s="29"/>
      <c r="K957" s="29"/>
      <c r="L957" s="29"/>
      <c r="M957" s="29"/>
      <c r="N957" s="29"/>
      <c r="O957" s="29"/>
      <c r="P957" s="29"/>
      <c r="Q957" s="29"/>
      <c r="R957" s="29"/>
      <c r="S957" s="29"/>
    </row>
    <row r="958" spans="1:19" customFormat="1" ht="12.75" customHeight="1" x14ac:dyDescent="0.2">
      <c r="A958" s="29"/>
      <c r="B958" s="29"/>
      <c r="C958" s="29"/>
      <c r="D958" s="29"/>
      <c r="E958" s="29"/>
      <c r="F958" s="29"/>
      <c r="G958" s="29"/>
      <c r="H958" s="29"/>
      <c r="I958" s="29"/>
      <c r="J958" s="29"/>
      <c r="K958" s="29"/>
      <c r="L958" s="29"/>
      <c r="M958" s="29"/>
      <c r="N958" s="29"/>
      <c r="O958" s="29"/>
      <c r="P958" s="29"/>
      <c r="Q958" s="29"/>
      <c r="R958" s="29"/>
      <c r="S958" s="29"/>
    </row>
    <row r="959" spans="1:19" customFormat="1" ht="12.75" customHeight="1" x14ac:dyDescent="0.2">
      <c r="A959" s="29"/>
      <c r="B959" s="29"/>
      <c r="C959" s="29"/>
      <c r="D959" s="29"/>
      <c r="E959" s="29"/>
      <c r="F959" s="29"/>
      <c r="G959" s="29"/>
      <c r="H959" s="29"/>
      <c r="I959" s="29"/>
      <c r="J959" s="29"/>
      <c r="K959" s="29"/>
      <c r="L959" s="29"/>
      <c r="M959" s="29"/>
      <c r="N959" s="29"/>
      <c r="O959" s="29"/>
      <c r="P959" s="29"/>
      <c r="Q959" s="29"/>
      <c r="R959" s="29"/>
      <c r="S959" s="29"/>
    </row>
    <row r="960" spans="1:19" customFormat="1" ht="12.75" customHeight="1" x14ac:dyDescent="0.2">
      <c r="A960" s="29"/>
      <c r="B960" s="29"/>
      <c r="C960" s="29"/>
      <c r="D960" s="29"/>
      <c r="E960" s="29"/>
      <c r="F960" s="29"/>
      <c r="G960" s="29"/>
      <c r="H960" s="29"/>
      <c r="I960" s="29"/>
      <c r="J960" s="29"/>
      <c r="K960" s="29"/>
      <c r="L960" s="29"/>
      <c r="M960" s="29"/>
      <c r="N960" s="29"/>
      <c r="O960" s="29"/>
      <c r="P960" s="29"/>
      <c r="Q960" s="29"/>
      <c r="R960" s="29"/>
      <c r="S960" s="29"/>
    </row>
    <row r="961" spans="1:19" customFormat="1" ht="12.75" customHeight="1" x14ac:dyDescent="0.2">
      <c r="A961" s="29"/>
      <c r="B961" s="29"/>
      <c r="C961" s="29"/>
      <c r="D961" s="29"/>
      <c r="E961" s="29"/>
      <c r="F961" s="29"/>
      <c r="G961" s="29"/>
      <c r="H961" s="29"/>
      <c r="I961" s="29"/>
      <c r="J961" s="29"/>
      <c r="K961" s="29"/>
      <c r="L961" s="29"/>
      <c r="M961" s="29"/>
      <c r="N961" s="29"/>
      <c r="O961" s="29"/>
      <c r="P961" s="29"/>
      <c r="Q961" s="29"/>
      <c r="R961" s="29"/>
      <c r="S961" s="29"/>
    </row>
    <row r="962" spans="1:19" customFormat="1" ht="12.75" customHeight="1" x14ac:dyDescent="0.2">
      <c r="A962" s="29"/>
      <c r="B962" s="29"/>
      <c r="C962" s="29"/>
      <c r="D962" s="29"/>
      <c r="E962" s="29"/>
      <c r="F962" s="29"/>
      <c r="G962" s="29"/>
      <c r="H962" s="29"/>
      <c r="I962" s="29"/>
      <c r="J962" s="29"/>
      <c r="K962" s="29"/>
      <c r="L962" s="29"/>
      <c r="M962" s="29"/>
      <c r="N962" s="29"/>
      <c r="O962" s="29"/>
      <c r="P962" s="29"/>
      <c r="Q962" s="29"/>
      <c r="R962" s="29"/>
      <c r="S962" s="29"/>
    </row>
    <row r="963" spans="1:19" customFormat="1" ht="12.75" customHeight="1" x14ac:dyDescent="0.2">
      <c r="A963" s="29"/>
      <c r="B963" s="29"/>
      <c r="C963" s="29"/>
      <c r="D963" s="29"/>
      <c r="E963" s="29"/>
      <c r="F963" s="29"/>
      <c r="G963" s="29"/>
      <c r="H963" s="29"/>
      <c r="I963" s="29"/>
      <c r="J963" s="29"/>
      <c r="K963" s="29"/>
      <c r="L963" s="29"/>
      <c r="M963" s="29"/>
      <c r="N963" s="29"/>
      <c r="O963" s="29"/>
      <c r="P963" s="29"/>
      <c r="Q963" s="29"/>
      <c r="R963" s="29"/>
      <c r="S963" s="29"/>
    </row>
    <row r="964" spans="1:19" customFormat="1" ht="12.75" customHeight="1" x14ac:dyDescent="0.2">
      <c r="A964" s="29"/>
      <c r="B964" s="29"/>
      <c r="C964" s="29"/>
      <c r="D964" s="29"/>
      <c r="E964" s="29"/>
      <c r="F964" s="29"/>
      <c r="G964" s="29"/>
      <c r="H964" s="29"/>
      <c r="I964" s="29"/>
      <c r="J964" s="29"/>
      <c r="K964" s="29"/>
      <c r="L964" s="29"/>
      <c r="M964" s="29"/>
      <c r="N964" s="29"/>
      <c r="O964" s="29"/>
      <c r="P964" s="29"/>
      <c r="Q964" s="29"/>
      <c r="R964" s="29"/>
      <c r="S964" s="29"/>
    </row>
    <row r="965" spans="1:19" customFormat="1" ht="12.75" customHeight="1" x14ac:dyDescent="0.2">
      <c r="A965" s="29"/>
      <c r="B965" s="29"/>
      <c r="C965" s="29"/>
      <c r="D965" s="29"/>
      <c r="E965" s="29"/>
      <c r="F965" s="29"/>
      <c r="G965" s="29"/>
      <c r="H965" s="29"/>
      <c r="I965" s="29"/>
      <c r="J965" s="29"/>
      <c r="K965" s="29"/>
      <c r="L965" s="29"/>
      <c r="M965" s="29"/>
      <c r="N965" s="29"/>
      <c r="O965" s="29"/>
      <c r="P965" s="29"/>
      <c r="Q965" s="29"/>
      <c r="R965" s="29"/>
      <c r="S965" s="29"/>
    </row>
    <row r="966" spans="1:19" customFormat="1" ht="12.75" customHeight="1" x14ac:dyDescent="0.2">
      <c r="A966" s="29"/>
      <c r="B966" s="29"/>
      <c r="C966" s="29"/>
      <c r="D966" s="29"/>
      <c r="E966" s="29"/>
      <c r="F966" s="29"/>
      <c r="G966" s="29"/>
      <c r="H966" s="29"/>
      <c r="I966" s="29"/>
      <c r="J966" s="29"/>
      <c r="K966" s="29"/>
      <c r="L966" s="29"/>
      <c r="M966" s="29"/>
      <c r="N966" s="29"/>
      <c r="O966" s="29"/>
      <c r="P966" s="29"/>
      <c r="Q966" s="29"/>
      <c r="R966" s="29"/>
      <c r="S966" s="29"/>
    </row>
    <row r="967" spans="1:19" customFormat="1" ht="12.75" customHeight="1" x14ac:dyDescent="0.2">
      <c r="A967" s="29"/>
      <c r="B967" s="29"/>
      <c r="C967" s="29"/>
      <c r="D967" s="29"/>
      <c r="E967" s="29"/>
      <c r="F967" s="29"/>
      <c r="G967" s="29"/>
      <c r="H967" s="29"/>
      <c r="I967" s="29"/>
      <c r="J967" s="29"/>
      <c r="K967" s="29"/>
      <c r="L967" s="29"/>
      <c r="M967" s="29"/>
      <c r="N967" s="29"/>
      <c r="O967" s="29"/>
      <c r="P967" s="29"/>
      <c r="Q967" s="29"/>
      <c r="R967" s="29"/>
      <c r="S967" s="29"/>
    </row>
    <row r="968" spans="1:19" customFormat="1" ht="12.75" customHeight="1" x14ac:dyDescent="0.2">
      <c r="A968" s="29"/>
      <c r="B968" s="29"/>
      <c r="C968" s="29"/>
      <c r="D968" s="29"/>
      <c r="E968" s="29"/>
      <c r="F968" s="29"/>
      <c r="G968" s="29"/>
      <c r="H968" s="29"/>
      <c r="I968" s="29"/>
      <c r="J968" s="29"/>
      <c r="K968" s="29"/>
      <c r="L968" s="29"/>
      <c r="M968" s="29"/>
      <c r="N968" s="29"/>
      <c r="O968" s="29"/>
      <c r="P968" s="29"/>
      <c r="Q968" s="29"/>
      <c r="R968" s="29"/>
      <c r="S968" s="29"/>
    </row>
    <row r="969" spans="1:19" customFormat="1" ht="12.75" customHeight="1" x14ac:dyDescent="0.2">
      <c r="A969" s="29"/>
      <c r="B969" s="29"/>
      <c r="C969" s="29"/>
      <c r="D969" s="29"/>
      <c r="E969" s="29"/>
      <c r="F969" s="29"/>
      <c r="G969" s="29"/>
      <c r="H969" s="29"/>
      <c r="I969" s="29"/>
      <c r="J969" s="29"/>
      <c r="K969" s="29"/>
      <c r="L969" s="29"/>
      <c r="M969" s="29"/>
      <c r="N969" s="29"/>
      <c r="O969" s="29"/>
      <c r="P969" s="29"/>
      <c r="Q969" s="29"/>
      <c r="R969" s="29"/>
      <c r="S969" s="29"/>
    </row>
    <row r="970" spans="1:19" customFormat="1" ht="12.75" customHeight="1" x14ac:dyDescent="0.2">
      <c r="A970" s="29"/>
      <c r="B970" s="29"/>
      <c r="C970" s="29"/>
      <c r="D970" s="29"/>
      <c r="E970" s="29"/>
      <c r="F970" s="29"/>
      <c r="G970" s="29"/>
      <c r="H970" s="29"/>
      <c r="I970" s="29"/>
      <c r="J970" s="29"/>
      <c r="K970" s="29"/>
      <c r="L970" s="29"/>
      <c r="M970" s="29"/>
      <c r="N970" s="29"/>
      <c r="O970" s="29"/>
      <c r="P970" s="29"/>
      <c r="Q970" s="29"/>
      <c r="R970" s="29"/>
      <c r="S970" s="29"/>
    </row>
    <row r="971" spans="1:19" customFormat="1" ht="12.75" customHeight="1" x14ac:dyDescent="0.2">
      <c r="A971" s="29"/>
      <c r="B971" s="29"/>
      <c r="C971" s="29"/>
      <c r="D971" s="29"/>
      <c r="E971" s="29"/>
      <c r="F971" s="29"/>
      <c r="G971" s="29"/>
      <c r="H971" s="29"/>
      <c r="I971" s="29"/>
      <c r="J971" s="29"/>
      <c r="K971" s="29"/>
      <c r="L971" s="29"/>
      <c r="M971" s="29"/>
      <c r="N971" s="29"/>
      <c r="O971" s="29"/>
      <c r="P971" s="29"/>
      <c r="Q971" s="29"/>
      <c r="R971" s="29"/>
      <c r="S971" s="29"/>
    </row>
    <row r="972" spans="1:19" customFormat="1" ht="12.75" customHeight="1" x14ac:dyDescent="0.2">
      <c r="A972" s="29"/>
      <c r="B972" s="29"/>
      <c r="C972" s="29"/>
      <c r="D972" s="29"/>
      <c r="E972" s="29"/>
      <c r="F972" s="29"/>
      <c r="G972" s="29"/>
      <c r="H972" s="29"/>
      <c r="I972" s="29"/>
      <c r="J972" s="29"/>
      <c r="K972" s="29"/>
      <c r="L972" s="29"/>
      <c r="M972" s="29"/>
      <c r="N972" s="29"/>
      <c r="O972" s="29"/>
      <c r="P972" s="29"/>
      <c r="Q972" s="29"/>
      <c r="R972" s="29"/>
      <c r="S972" s="29"/>
    </row>
    <row r="973" spans="1:19" customFormat="1" ht="12.75" customHeight="1" x14ac:dyDescent="0.2">
      <c r="A973" s="29"/>
      <c r="B973" s="29"/>
      <c r="C973" s="29"/>
      <c r="D973" s="29"/>
      <c r="E973" s="29"/>
      <c r="F973" s="29"/>
      <c r="G973" s="29"/>
      <c r="H973" s="29"/>
      <c r="I973" s="29"/>
      <c r="J973" s="29"/>
      <c r="K973" s="29"/>
      <c r="L973" s="29"/>
      <c r="M973" s="29"/>
      <c r="N973" s="29"/>
      <c r="O973" s="29"/>
      <c r="P973" s="29"/>
      <c r="Q973" s="29"/>
      <c r="R973" s="29"/>
      <c r="S973" s="29"/>
    </row>
    <row r="974" spans="1:19" customFormat="1" ht="12.75" customHeight="1" x14ac:dyDescent="0.2">
      <c r="A974" s="29"/>
      <c r="B974" s="29"/>
      <c r="C974" s="29"/>
      <c r="D974" s="29"/>
      <c r="E974" s="29"/>
      <c r="F974" s="29"/>
      <c r="G974" s="29"/>
      <c r="H974" s="29"/>
      <c r="I974" s="29"/>
      <c r="J974" s="29"/>
      <c r="K974" s="29"/>
      <c r="L974" s="29"/>
      <c r="M974" s="29"/>
      <c r="N974" s="29"/>
      <c r="O974" s="29"/>
      <c r="P974" s="29"/>
      <c r="Q974" s="29"/>
      <c r="R974" s="29"/>
      <c r="S974" s="29"/>
    </row>
    <row r="975" spans="1:19" customFormat="1" ht="12.75" customHeight="1" x14ac:dyDescent="0.2">
      <c r="A975" s="29"/>
      <c r="B975" s="29"/>
      <c r="C975" s="29"/>
      <c r="D975" s="29"/>
      <c r="E975" s="29"/>
      <c r="F975" s="29"/>
      <c r="G975" s="29"/>
      <c r="H975" s="29"/>
      <c r="I975" s="29"/>
      <c r="J975" s="29"/>
      <c r="K975" s="29"/>
      <c r="L975" s="29"/>
      <c r="M975" s="29"/>
      <c r="N975" s="29"/>
      <c r="O975" s="29"/>
      <c r="P975" s="29"/>
      <c r="Q975" s="29"/>
      <c r="R975" s="29"/>
      <c r="S975" s="29"/>
    </row>
    <row r="976" spans="1:19" customFormat="1" ht="12.75" customHeight="1" x14ac:dyDescent="0.2">
      <c r="A976" s="29"/>
      <c r="B976" s="29"/>
      <c r="C976" s="29"/>
      <c r="D976" s="29"/>
      <c r="E976" s="29"/>
      <c r="F976" s="29"/>
      <c r="G976" s="29"/>
      <c r="H976" s="29"/>
      <c r="I976" s="29"/>
      <c r="J976" s="29"/>
      <c r="K976" s="29"/>
      <c r="L976" s="29"/>
      <c r="M976" s="29"/>
      <c r="N976" s="29"/>
      <c r="O976" s="29"/>
      <c r="P976" s="29"/>
      <c r="Q976" s="29"/>
      <c r="R976" s="29"/>
      <c r="S976" s="29"/>
    </row>
    <row r="977" spans="1:19" customFormat="1" ht="12.75" customHeight="1" x14ac:dyDescent="0.2">
      <c r="A977" s="29"/>
      <c r="B977" s="29"/>
      <c r="C977" s="29"/>
      <c r="D977" s="29"/>
      <c r="E977" s="29"/>
      <c r="F977" s="29"/>
      <c r="G977" s="29"/>
      <c r="H977" s="29"/>
      <c r="I977" s="29"/>
      <c r="J977" s="29"/>
      <c r="K977" s="29"/>
      <c r="L977" s="29"/>
      <c r="M977" s="29"/>
      <c r="N977" s="29"/>
      <c r="O977" s="29"/>
      <c r="P977" s="29"/>
      <c r="Q977" s="29"/>
      <c r="R977" s="29"/>
      <c r="S977" s="29"/>
    </row>
    <row r="978" spans="1:19" customFormat="1" ht="12.75" customHeight="1" x14ac:dyDescent="0.2">
      <c r="A978" s="29"/>
      <c r="B978" s="29"/>
      <c r="C978" s="29"/>
      <c r="D978" s="29"/>
      <c r="E978" s="29"/>
      <c r="F978" s="29"/>
      <c r="G978" s="29"/>
      <c r="H978" s="29"/>
      <c r="I978" s="29"/>
      <c r="J978" s="29"/>
      <c r="K978" s="29"/>
      <c r="L978" s="29"/>
      <c r="M978" s="29"/>
      <c r="N978" s="29"/>
      <c r="O978" s="29"/>
      <c r="P978" s="29"/>
      <c r="Q978" s="29"/>
      <c r="R978" s="29"/>
      <c r="S978" s="29"/>
    </row>
    <row r="979" spans="1:19" customFormat="1" ht="12.75" customHeight="1" x14ac:dyDescent="0.2">
      <c r="A979" s="29"/>
      <c r="B979" s="29"/>
      <c r="C979" s="29"/>
      <c r="D979" s="29"/>
      <c r="E979" s="29"/>
      <c r="F979" s="29"/>
      <c r="G979" s="29"/>
      <c r="H979" s="29"/>
      <c r="I979" s="29"/>
      <c r="J979" s="29"/>
      <c r="K979" s="29"/>
      <c r="L979" s="29"/>
      <c r="M979" s="29"/>
      <c r="N979" s="29"/>
      <c r="O979" s="29"/>
      <c r="P979" s="29"/>
      <c r="Q979" s="29"/>
      <c r="R979" s="29"/>
      <c r="S979" s="29"/>
    </row>
    <row r="980" spans="1:19" customFormat="1" ht="12.75" customHeight="1" x14ac:dyDescent="0.2">
      <c r="A980" s="29"/>
      <c r="B980" s="29"/>
      <c r="C980" s="29"/>
      <c r="D980" s="29"/>
      <c r="E980" s="29"/>
      <c r="F980" s="29"/>
      <c r="G980" s="29"/>
      <c r="H980" s="29"/>
      <c r="I980" s="29"/>
      <c r="J980" s="29"/>
      <c r="K980" s="29"/>
      <c r="L980" s="29"/>
      <c r="M980" s="29"/>
      <c r="N980" s="29"/>
      <c r="O980" s="29"/>
      <c r="P980" s="29"/>
      <c r="Q980" s="29"/>
      <c r="R980" s="29"/>
      <c r="S980" s="29"/>
    </row>
    <row r="981" spans="1:19" customFormat="1" ht="12.75" customHeight="1" x14ac:dyDescent="0.2">
      <c r="A981" s="29"/>
      <c r="B981" s="29"/>
      <c r="C981" s="29"/>
      <c r="D981" s="29"/>
      <c r="E981" s="29"/>
      <c r="F981" s="29"/>
      <c r="G981" s="29"/>
      <c r="H981" s="29"/>
      <c r="I981" s="29"/>
      <c r="J981" s="29"/>
      <c r="K981" s="29"/>
      <c r="L981" s="29"/>
      <c r="M981" s="29"/>
      <c r="N981" s="29"/>
      <c r="O981" s="29"/>
      <c r="P981" s="29"/>
      <c r="Q981" s="29"/>
      <c r="R981" s="29"/>
      <c r="S981" s="29"/>
    </row>
    <row r="982" spans="1:19" customFormat="1" ht="12.75" customHeight="1" x14ac:dyDescent="0.2">
      <c r="A982" s="29"/>
      <c r="B982" s="29"/>
      <c r="C982" s="29"/>
      <c r="D982" s="29"/>
      <c r="E982" s="29"/>
      <c r="F982" s="29"/>
      <c r="G982" s="29"/>
      <c r="H982" s="29"/>
      <c r="I982" s="29"/>
      <c r="J982" s="29"/>
      <c r="K982" s="29"/>
      <c r="L982" s="29"/>
      <c r="M982" s="29"/>
      <c r="N982" s="29"/>
      <c r="O982" s="29"/>
      <c r="P982" s="29"/>
      <c r="Q982" s="29"/>
      <c r="R982" s="29"/>
      <c r="S982" s="29"/>
    </row>
    <row r="983" spans="1:19" customFormat="1" ht="12.75" customHeight="1" x14ac:dyDescent="0.2">
      <c r="A983" s="29"/>
      <c r="B983" s="29"/>
      <c r="C983" s="29"/>
      <c r="D983" s="29"/>
      <c r="E983" s="29"/>
      <c r="F983" s="29"/>
      <c r="G983" s="29"/>
      <c r="H983" s="29"/>
      <c r="I983" s="29"/>
      <c r="J983" s="29"/>
      <c r="K983" s="29"/>
      <c r="L983" s="29"/>
      <c r="M983" s="29"/>
      <c r="N983" s="29"/>
      <c r="O983" s="29"/>
      <c r="P983" s="29"/>
      <c r="Q983" s="29"/>
      <c r="R983" s="29"/>
      <c r="S983" s="29"/>
    </row>
    <row r="984" spans="1:19" customFormat="1" ht="12.75" customHeight="1" x14ac:dyDescent="0.2">
      <c r="A984" s="29"/>
      <c r="B984" s="29"/>
      <c r="C984" s="29"/>
      <c r="D984" s="29"/>
      <c r="E984" s="29"/>
      <c r="F984" s="29"/>
      <c r="G984" s="29"/>
      <c r="H984" s="29"/>
      <c r="I984" s="29"/>
      <c r="J984" s="29"/>
      <c r="K984" s="29"/>
      <c r="L984" s="29"/>
      <c r="M984" s="29"/>
      <c r="N984" s="29"/>
      <c r="O984" s="29"/>
      <c r="P984" s="29"/>
      <c r="Q984" s="29"/>
      <c r="R984" s="29"/>
      <c r="S984" s="29"/>
    </row>
    <row r="985" spans="1:19" customFormat="1" ht="12.75" customHeight="1" x14ac:dyDescent="0.2">
      <c r="A985" s="29"/>
      <c r="B985" s="29"/>
      <c r="C985" s="29"/>
      <c r="D985" s="29"/>
      <c r="E985" s="29"/>
      <c r="F985" s="29"/>
      <c r="G985" s="29"/>
      <c r="H985" s="29"/>
      <c r="I985" s="29"/>
      <c r="J985" s="29"/>
      <c r="K985" s="29"/>
      <c r="L985" s="29"/>
      <c r="M985" s="29"/>
      <c r="N985" s="29"/>
      <c r="O985" s="29"/>
      <c r="P985" s="29"/>
      <c r="Q985" s="29"/>
      <c r="R985" s="29"/>
      <c r="S985" s="29"/>
    </row>
    <row r="986" spans="1:19" customFormat="1" ht="12.75" customHeight="1" x14ac:dyDescent="0.2">
      <c r="A986" s="29"/>
      <c r="B986" s="29"/>
      <c r="C986" s="29"/>
      <c r="D986" s="29"/>
      <c r="E986" s="29"/>
      <c r="F986" s="29"/>
      <c r="G986" s="29"/>
      <c r="H986" s="29"/>
      <c r="I986" s="29"/>
      <c r="J986" s="29"/>
      <c r="K986" s="29"/>
      <c r="L986" s="29"/>
      <c r="M986" s="29"/>
      <c r="N986" s="29"/>
      <c r="O986" s="29"/>
      <c r="P986" s="29"/>
      <c r="Q986" s="29"/>
      <c r="R986" s="29"/>
      <c r="S986" s="29"/>
    </row>
    <row r="987" spans="1:19" customFormat="1" ht="12.75" customHeight="1" x14ac:dyDescent="0.2">
      <c r="A987" s="29"/>
      <c r="B987" s="29"/>
      <c r="C987" s="29"/>
      <c r="D987" s="29"/>
      <c r="E987" s="29"/>
      <c r="F987" s="29"/>
      <c r="G987" s="29"/>
      <c r="H987" s="29"/>
      <c r="I987" s="29"/>
      <c r="J987" s="29"/>
      <c r="K987" s="29"/>
      <c r="L987" s="29"/>
      <c r="M987" s="29"/>
      <c r="N987" s="29"/>
      <c r="O987" s="29"/>
      <c r="P987" s="29"/>
      <c r="Q987" s="29"/>
      <c r="R987" s="29"/>
      <c r="S987" s="29"/>
    </row>
    <row r="988" spans="1:19" customFormat="1" ht="12.75" customHeight="1" x14ac:dyDescent="0.2">
      <c r="A988" s="29"/>
      <c r="B988" s="29"/>
      <c r="C988" s="29"/>
      <c r="D988" s="29"/>
      <c r="E988" s="29"/>
      <c r="F988" s="29"/>
      <c r="G988" s="29"/>
      <c r="H988" s="29"/>
      <c r="I988" s="29"/>
      <c r="J988" s="29"/>
      <c r="K988" s="29"/>
      <c r="L988" s="29"/>
      <c r="M988" s="29"/>
      <c r="N988" s="29"/>
      <c r="O988" s="29"/>
      <c r="P988" s="29"/>
      <c r="Q988" s="29"/>
      <c r="R988" s="29"/>
      <c r="S988" s="29"/>
    </row>
    <row r="989" spans="1:19" customFormat="1" ht="12.75" customHeight="1" x14ac:dyDescent="0.2">
      <c r="A989" s="29"/>
      <c r="B989" s="29"/>
      <c r="C989" s="29"/>
      <c r="D989" s="29"/>
      <c r="E989" s="29"/>
      <c r="F989" s="29"/>
      <c r="G989" s="29"/>
      <c r="H989" s="29"/>
      <c r="I989" s="29"/>
      <c r="J989" s="29"/>
      <c r="K989" s="29"/>
      <c r="L989" s="29"/>
      <c r="M989" s="29"/>
      <c r="N989" s="29"/>
      <c r="O989" s="29"/>
      <c r="P989" s="29"/>
      <c r="Q989" s="29"/>
      <c r="R989" s="29"/>
      <c r="S989" s="29"/>
    </row>
    <row r="990" spans="1:19" customFormat="1" ht="12.75" customHeight="1" x14ac:dyDescent="0.2">
      <c r="A990" s="29"/>
      <c r="B990" s="29"/>
      <c r="C990" s="29"/>
      <c r="D990" s="29"/>
      <c r="E990" s="29"/>
      <c r="F990" s="29"/>
      <c r="G990" s="29"/>
      <c r="H990" s="29"/>
      <c r="I990" s="29"/>
      <c r="J990" s="29"/>
      <c r="K990" s="29"/>
      <c r="L990" s="29"/>
      <c r="M990" s="29"/>
      <c r="N990" s="29"/>
      <c r="O990" s="29"/>
      <c r="P990" s="29"/>
      <c r="Q990" s="29"/>
      <c r="R990" s="29"/>
      <c r="S990" s="29"/>
    </row>
    <row r="991" spans="1:19" customFormat="1" ht="12.75" customHeight="1" x14ac:dyDescent="0.2">
      <c r="A991" s="29"/>
      <c r="B991" s="29"/>
      <c r="C991" s="29"/>
      <c r="D991" s="29"/>
      <c r="E991" s="29"/>
      <c r="F991" s="29"/>
      <c r="G991" s="29"/>
      <c r="H991" s="29"/>
      <c r="I991" s="29"/>
      <c r="J991" s="29"/>
      <c r="K991" s="29"/>
      <c r="L991" s="29"/>
      <c r="M991" s="29"/>
      <c r="N991" s="29"/>
      <c r="O991" s="29"/>
      <c r="P991" s="29"/>
      <c r="Q991" s="29"/>
      <c r="R991" s="29"/>
      <c r="S991" s="29"/>
    </row>
    <row r="992" spans="1:19" customFormat="1" ht="12.75" customHeight="1" x14ac:dyDescent="0.2">
      <c r="A992" s="29"/>
      <c r="B992" s="29"/>
      <c r="C992" s="29"/>
      <c r="D992" s="29"/>
      <c r="E992" s="29"/>
      <c r="F992" s="29"/>
      <c r="G992" s="29"/>
      <c r="H992" s="29"/>
      <c r="I992" s="29"/>
      <c r="J992" s="29"/>
      <c r="K992" s="29"/>
      <c r="L992" s="29"/>
      <c r="M992" s="29"/>
      <c r="N992" s="29"/>
      <c r="O992" s="29"/>
      <c r="P992" s="29"/>
      <c r="Q992" s="29"/>
      <c r="R992" s="29"/>
      <c r="S992" s="29"/>
    </row>
    <row r="993" spans="1:19" customFormat="1" ht="12.75" customHeight="1" x14ac:dyDescent="0.2">
      <c r="A993" s="29"/>
      <c r="B993" s="29"/>
      <c r="C993" s="29"/>
      <c r="D993" s="29"/>
      <c r="E993" s="29"/>
      <c r="F993" s="29"/>
      <c r="G993" s="29"/>
      <c r="H993" s="29"/>
      <c r="I993" s="29"/>
      <c r="J993" s="29"/>
      <c r="K993" s="29"/>
      <c r="L993" s="29"/>
      <c r="M993" s="29"/>
      <c r="N993" s="29"/>
      <c r="O993" s="29"/>
      <c r="P993" s="29"/>
      <c r="Q993" s="29"/>
      <c r="R993" s="29"/>
      <c r="S993" s="29"/>
    </row>
  </sheetData>
  <pageMargins left="0.7" right="0.7" top="0.75" bottom="0.75" header="0.3" footer="0.3"/>
  <tableParts count="1">
    <tablePart r:id="rId1"/>
  </tableParts>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B896947-1F78-43AB-9721-AFF8EB4C8F06}">
  <dimension ref="A1:D8"/>
  <sheetViews>
    <sheetView workbookViewId="0">
      <selection activeCell="A4" sqref="A4"/>
    </sheetView>
  </sheetViews>
  <sheetFormatPr defaultColWidth="8.85546875" defaultRowHeight="15" x14ac:dyDescent="0.2"/>
  <cols>
    <col min="1" max="1" width="76" style="509" customWidth="1"/>
    <col min="2" max="2" width="52.85546875" style="510" customWidth="1"/>
    <col min="3" max="3" width="25" style="509" customWidth="1"/>
    <col min="4" max="4" width="16.85546875" style="509" customWidth="1"/>
    <col min="5" max="16384" width="8.85546875" style="509"/>
  </cols>
  <sheetData>
    <row r="1" spans="1:4" ht="15.75" x14ac:dyDescent="0.25">
      <c r="A1" s="508" t="s">
        <v>1194</v>
      </c>
    </row>
    <row r="2" spans="1:4" ht="15.75" x14ac:dyDescent="0.25">
      <c r="A2" s="508" t="s">
        <v>1195</v>
      </c>
    </row>
    <row r="3" spans="1:4" ht="60" x14ac:dyDescent="0.2">
      <c r="A3" s="510" t="s">
        <v>1196</v>
      </c>
    </row>
    <row r="4" spans="1:4" ht="25.9" customHeight="1" x14ac:dyDescent="0.2">
      <c r="A4" s="511" t="s">
        <v>1733</v>
      </c>
      <c r="B4" s="512" t="s">
        <v>1734</v>
      </c>
      <c r="C4" s="513" t="s">
        <v>1735</v>
      </c>
      <c r="D4" s="514" t="s">
        <v>1736</v>
      </c>
    </row>
    <row r="5" spans="1:4" ht="60" x14ac:dyDescent="0.2">
      <c r="A5" s="515" t="s">
        <v>1197</v>
      </c>
      <c r="B5" s="516" t="s">
        <v>1737</v>
      </c>
      <c r="C5" s="517">
        <v>1</v>
      </c>
      <c r="D5" s="518" t="s">
        <v>1738</v>
      </c>
    </row>
    <row r="6" spans="1:4" ht="75" x14ac:dyDescent="0.2">
      <c r="A6" s="515" t="s">
        <v>1197</v>
      </c>
      <c r="B6" s="516" t="s">
        <v>1198</v>
      </c>
      <c r="C6" s="517">
        <v>4</v>
      </c>
      <c r="D6" s="518" t="s">
        <v>1739</v>
      </c>
    </row>
    <row r="7" spans="1:4" ht="60" x14ac:dyDescent="0.2">
      <c r="A7" s="519" t="s">
        <v>1197</v>
      </c>
      <c r="B7" s="520" t="s">
        <v>1199</v>
      </c>
      <c r="C7" s="521">
        <v>307</v>
      </c>
      <c r="D7" s="522" t="s">
        <v>1740</v>
      </c>
    </row>
    <row r="8" spans="1:4" x14ac:dyDescent="0.2">
      <c r="A8" s="519" t="s">
        <v>1718</v>
      </c>
      <c r="B8" s="520"/>
      <c r="C8" s="521"/>
      <c r="D8" s="522"/>
    </row>
  </sheetData>
  <phoneticPr fontId="22" type="noConversion"/>
  <pageMargins left="0.7" right="0.7" top="0.75" bottom="0.75" header="0.3" footer="0.3"/>
  <tableParts count="1">
    <tablePart r:id="rId1"/>
  </tableParts>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CF114C7-9131-4D7A-9E50-6DF70F0447B8}">
  <sheetPr codeName="Sheet2"/>
  <dimension ref="A1:AT39"/>
  <sheetViews>
    <sheetView zoomScaleNormal="100" workbookViewId="0">
      <pane ySplit="1" topLeftCell="A2" activePane="bottomLeft" state="frozen"/>
      <selection activeCell="U19" sqref="U19"/>
      <selection pane="bottomLeft" activeCell="D19" sqref="D19"/>
    </sheetView>
  </sheetViews>
  <sheetFormatPr defaultRowHeight="12.75" x14ac:dyDescent="0.2"/>
  <cols>
    <col min="1" max="1" width="11.28515625" customWidth="1"/>
    <col min="2" max="2" width="31.28515625" customWidth="1"/>
    <col min="3" max="3" width="37.28515625" customWidth="1"/>
    <col min="4" max="4" width="34" customWidth="1"/>
    <col min="5" max="5" width="18.5703125" customWidth="1"/>
    <col min="6" max="6" width="11.85546875" customWidth="1"/>
    <col min="7" max="7" width="15.42578125" customWidth="1"/>
    <col min="8" max="8" width="10.42578125" bestFit="1" customWidth="1"/>
    <col min="9" max="9" width="9.7109375" customWidth="1"/>
    <col min="10" max="10" width="13.28515625" customWidth="1"/>
    <col min="11" max="11" width="13.42578125" customWidth="1"/>
    <col min="12" max="12" width="17.7109375" customWidth="1"/>
    <col min="13" max="13" width="17.28515625" customWidth="1"/>
    <col min="14" max="14" width="16.7109375" style="295" customWidth="1"/>
    <col min="15" max="15" width="18.140625" customWidth="1"/>
    <col min="16" max="16" width="18.5703125" customWidth="1"/>
    <col min="17" max="17" width="34" customWidth="1"/>
    <col min="18" max="18" width="16.28515625" customWidth="1"/>
    <col min="19" max="19" width="15" customWidth="1"/>
    <col min="20" max="20" width="24.42578125" style="295" customWidth="1"/>
    <col min="21" max="21" width="22.140625" customWidth="1"/>
    <col min="22" max="22" width="14" customWidth="1"/>
    <col min="23" max="23" width="14.28515625" customWidth="1"/>
    <col min="24" max="24" width="14.42578125" customWidth="1"/>
    <col min="25" max="25" width="17" customWidth="1"/>
    <col min="26" max="26" width="16.28515625" customWidth="1"/>
    <col min="27" max="27" width="18.28515625" customWidth="1"/>
    <col min="28" max="28" width="12.28515625" customWidth="1"/>
    <col min="29" max="29" width="14.140625" bestFit="1" customWidth="1"/>
    <col min="30" max="30" width="14.7109375" customWidth="1"/>
    <col min="31" max="31" width="29.140625" customWidth="1"/>
    <col min="32" max="32" width="13.42578125" customWidth="1"/>
    <col min="33" max="33" width="11.7109375" customWidth="1"/>
    <col min="34" max="34" width="11" customWidth="1"/>
    <col min="35" max="35" width="16.140625" customWidth="1"/>
    <col min="36" max="36" width="9" bestFit="1" customWidth="1"/>
    <col min="37" max="37" width="22.28515625" customWidth="1"/>
    <col min="38" max="38" width="32" customWidth="1"/>
    <col min="39" max="39" width="20.42578125" customWidth="1"/>
    <col min="40" max="40" width="30.28515625" customWidth="1"/>
    <col min="41" max="41" width="18.42578125" customWidth="1"/>
    <col min="42" max="42" width="17.7109375" customWidth="1"/>
    <col min="43" max="43" width="16" customWidth="1"/>
    <col min="44" max="44" width="19.28515625" customWidth="1"/>
    <col min="45" max="45" width="22" customWidth="1"/>
  </cols>
  <sheetData>
    <row r="1" spans="1:46" s="1" customFormat="1" ht="30.75" thickBot="1" x14ac:dyDescent="0.3">
      <c r="A1" s="14" t="s">
        <v>488</v>
      </c>
      <c r="B1" s="14" t="s">
        <v>361</v>
      </c>
      <c r="C1" s="18" t="s">
        <v>362</v>
      </c>
      <c r="D1" s="19" t="s">
        <v>19</v>
      </c>
      <c r="E1" s="20" t="s">
        <v>21</v>
      </c>
      <c r="F1" s="20" t="s">
        <v>22</v>
      </c>
      <c r="G1" s="20" t="s">
        <v>23</v>
      </c>
      <c r="H1" s="20" t="s">
        <v>24</v>
      </c>
      <c r="I1" s="20" t="s">
        <v>28</v>
      </c>
      <c r="J1" s="21" t="s">
        <v>31</v>
      </c>
      <c r="K1" s="20" t="s">
        <v>721</v>
      </c>
      <c r="L1" s="23" t="s">
        <v>1290</v>
      </c>
      <c r="M1" s="23" t="s">
        <v>43</v>
      </c>
      <c r="N1" s="23" t="s">
        <v>37</v>
      </c>
      <c r="O1" s="23" t="s">
        <v>45</v>
      </c>
      <c r="P1" s="23" t="s">
        <v>47</v>
      </c>
      <c r="Q1" s="23" t="s">
        <v>363</v>
      </c>
      <c r="R1" s="20" t="s">
        <v>52</v>
      </c>
      <c r="S1" s="23" t="s">
        <v>55</v>
      </c>
      <c r="T1" s="68" t="s">
        <v>844</v>
      </c>
      <c r="U1" s="23" t="s">
        <v>872</v>
      </c>
      <c r="V1" s="23" t="s">
        <v>364</v>
      </c>
      <c r="W1" s="23" t="s">
        <v>63</v>
      </c>
      <c r="X1" s="23" t="s">
        <v>66</v>
      </c>
      <c r="Y1" s="23" t="s">
        <v>722</v>
      </c>
      <c r="Z1" s="22" t="s">
        <v>847</v>
      </c>
      <c r="AA1" s="23" t="s">
        <v>365</v>
      </c>
      <c r="AB1" s="58" t="s">
        <v>73</v>
      </c>
      <c r="AC1" s="23" t="s">
        <v>1036</v>
      </c>
      <c r="AD1" s="23" t="s">
        <v>58</v>
      </c>
      <c r="AE1" s="23" t="s">
        <v>732</v>
      </c>
      <c r="AF1" s="23" t="s">
        <v>76</v>
      </c>
      <c r="AG1" s="23" t="s">
        <v>78</v>
      </c>
      <c r="AH1" s="23" t="s">
        <v>437</v>
      </c>
      <c r="AI1" s="23" t="s">
        <v>848</v>
      </c>
      <c r="AJ1" s="23" t="s">
        <v>849</v>
      </c>
      <c r="AK1" s="23" t="s">
        <v>894</v>
      </c>
      <c r="AL1" s="23" t="s">
        <v>895</v>
      </c>
      <c r="AM1" s="23" t="s">
        <v>897</v>
      </c>
      <c r="AN1" s="23" t="s">
        <v>896</v>
      </c>
      <c r="AO1" s="63" t="s">
        <v>850</v>
      </c>
      <c r="AP1" s="23" t="s">
        <v>91</v>
      </c>
      <c r="AQ1" s="22" t="s">
        <v>1720</v>
      </c>
      <c r="AR1" s="38" t="s">
        <v>726</v>
      </c>
      <c r="AS1" s="20" t="s">
        <v>369</v>
      </c>
      <c r="AT1" s="24" t="s">
        <v>851</v>
      </c>
    </row>
    <row r="2" spans="1:46" s="3" customFormat="1" ht="14.65" customHeight="1" x14ac:dyDescent="0.25">
      <c r="A2" s="31">
        <v>11015</v>
      </c>
      <c r="B2" s="378" t="s">
        <v>1546</v>
      </c>
      <c r="C2" s="31" t="s">
        <v>912</v>
      </c>
      <c r="D2" s="378" t="s">
        <v>1547</v>
      </c>
      <c r="E2" s="30" t="s">
        <v>1548</v>
      </c>
      <c r="F2" s="378">
        <v>21632</v>
      </c>
      <c r="G2" s="378" t="s">
        <v>158</v>
      </c>
      <c r="H2" s="380">
        <v>37</v>
      </c>
      <c r="I2" s="380"/>
      <c r="J2" s="381">
        <v>45483</v>
      </c>
      <c r="K2" s="31" t="s">
        <v>1107</v>
      </c>
      <c r="L2" s="56">
        <v>5971095</v>
      </c>
      <c r="M2" s="55">
        <v>1990371</v>
      </c>
      <c r="N2" s="40">
        <v>3300000</v>
      </c>
      <c r="O2" s="55">
        <v>1404800</v>
      </c>
      <c r="P2" s="55">
        <v>354792</v>
      </c>
      <c r="Q2" s="55">
        <v>13021058</v>
      </c>
      <c r="R2" s="31" t="s">
        <v>1289</v>
      </c>
      <c r="S2" s="55">
        <v>13021058</v>
      </c>
      <c r="T2" s="40">
        <v>4700000</v>
      </c>
      <c r="U2" s="55">
        <v>1150000</v>
      </c>
      <c r="V2" s="64">
        <v>4529594</v>
      </c>
      <c r="W2" s="57">
        <v>0</v>
      </c>
      <c r="X2" s="57">
        <v>3100000</v>
      </c>
      <c r="Y2" s="65">
        <v>-458536</v>
      </c>
      <c r="Z2" s="32">
        <v>13021058</v>
      </c>
      <c r="AA2" s="55">
        <v>13021058</v>
      </c>
      <c r="AB2" s="55">
        <v>3100000</v>
      </c>
      <c r="AC2" s="55">
        <v>0</v>
      </c>
      <c r="AD2" s="66">
        <v>5850000</v>
      </c>
      <c r="AE2" s="55">
        <v>0</v>
      </c>
      <c r="AF2" s="55">
        <v>0</v>
      </c>
      <c r="AG2" s="55">
        <v>0</v>
      </c>
      <c r="AH2" s="55">
        <v>0</v>
      </c>
      <c r="AI2" s="55">
        <v>0</v>
      </c>
      <c r="AJ2" s="55">
        <v>0</v>
      </c>
      <c r="AK2" s="55">
        <v>518355</v>
      </c>
      <c r="AL2" s="55">
        <v>4529594</v>
      </c>
      <c r="AM2" s="55">
        <v>0</v>
      </c>
      <c r="AN2" s="55">
        <v>0</v>
      </c>
      <c r="AO2" s="16">
        <v>4529594</v>
      </c>
      <c r="AP2" s="65">
        <v>-458536</v>
      </c>
      <c r="AQ2" s="34">
        <v>13021058</v>
      </c>
      <c r="AR2" s="35">
        <v>13021058</v>
      </c>
      <c r="AS2" s="17" t="s">
        <v>177</v>
      </c>
      <c r="AT2" s="17" t="s">
        <v>177</v>
      </c>
    </row>
    <row r="3" spans="1:46" s="3" customFormat="1" ht="14.65" customHeight="1" x14ac:dyDescent="0.25">
      <c r="A3" s="31">
        <v>11113</v>
      </c>
      <c r="B3" s="378" t="s">
        <v>1549</v>
      </c>
      <c r="C3" s="31" t="s">
        <v>1550</v>
      </c>
      <c r="D3" s="378" t="s">
        <v>1551</v>
      </c>
      <c r="E3" s="30" t="s">
        <v>1383</v>
      </c>
      <c r="F3" s="378">
        <v>21767</v>
      </c>
      <c r="G3" s="378" t="s">
        <v>342</v>
      </c>
      <c r="H3" s="380">
        <v>32</v>
      </c>
      <c r="I3" s="380"/>
      <c r="J3" s="381">
        <v>45483</v>
      </c>
      <c r="K3" s="31" t="s">
        <v>1107</v>
      </c>
      <c r="L3" s="56">
        <v>3132972</v>
      </c>
      <c r="M3" s="55">
        <v>1541870</v>
      </c>
      <c r="N3" s="40">
        <v>3400000</v>
      </c>
      <c r="O3" s="55">
        <v>979219</v>
      </c>
      <c r="P3" s="55">
        <v>417368</v>
      </c>
      <c r="Q3" s="55">
        <v>9471429</v>
      </c>
      <c r="R3" s="31" t="s">
        <v>175</v>
      </c>
      <c r="S3" s="55">
        <v>9471429</v>
      </c>
      <c r="T3" s="40">
        <v>4430000</v>
      </c>
      <c r="U3" s="55">
        <v>3800000</v>
      </c>
      <c r="V3" s="64">
        <v>2603000</v>
      </c>
      <c r="W3" s="57">
        <v>1700000</v>
      </c>
      <c r="X3" s="57">
        <v>0</v>
      </c>
      <c r="Y3" s="65">
        <v>-3061571</v>
      </c>
      <c r="Z3" s="32">
        <v>9471429</v>
      </c>
      <c r="AA3" s="55">
        <v>9471429</v>
      </c>
      <c r="AB3" s="55">
        <v>0</v>
      </c>
      <c r="AC3" s="55">
        <v>0</v>
      </c>
      <c r="AD3" s="66">
        <v>8230000</v>
      </c>
      <c r="AE3" s="55">
        <v>0</v>
      </c>
      <c r="AF3" s="55">
        <v>1700000</v>
      </c>
      <c r="AG3" s="55">
        <v>0</v>
      </c>
      <c r="AH3" s="55">
        <v>0</v>
      </c>
      <c r="AI3" s="55">
        <v>0</v>
      </c>
      <c r="AJ3" s="55">
        <v>0</v>
      </c>
      <c r="AK3" s="55">
        <v>318381</v>
      </c>
      <c r="AL3" s="55">
        <v>2603000</v>
      </c>
      <c r="AM3" s="55">
        <v>0</v>
      </c>
      <c r="AN3" s="55">
        <v>0</v>
      </c>
      <c r="AO3" s="16">
        <v>2603000</v>
      </c>
      <c r="AP3" s="65">
        <v>-3061571</v>
      </c>
      <c r="AQ3" s="34">
        <v>9471429</v>
      </c>
      <c r="AR3" s="35">
        <v>9471429</v>
      </c>
      <c r="AS3" s="17" t="s">
        <v>177</v>
      </c>
      <c r="AT3" s="17" t="s">
        <v>177</v>
      </c>
    </row>
    <row r="4" spans="1:46" s="3" customFormat="1" ht="14.65" customHeight="1" x14ac:dyDescent="0.25">
      <c r="A4" s="31">
        <v>10996</v>
      </c>
      <c r="B4" s="378" t="s">
        <v>1552</v>
      </c>
      <c r="C4" s="31" t="s">
        <v>1553</v>
      </c>
      <c r="D4" s="378" t="s">
        <v>1554</v>
      </c>
      <c r="E4" s="30" t="s">
        <v>138</v>
      </c>
      <c r="F4" s="378">
        <v>21701</v>
      </c>
      <c r="G4" s="378" t="s">
        <v>138</v>
      </c>
      <c r="H4" s="380">
        <v>179</v>
      </c>
      <c r="I4" s="380">
        <v>10</v>
      </c>
      <c r="J4" s="381">
        <v>45483</v>
      </c>
      <c r="K4" s="31" t="s">
        <v>169</v>
      </c>
      <c r="L4" s="56">
        <v>42753258</v>
      </c>
      <c r="M4" s="55">
        <v>12152594</v>
      </c>
      <c r="N4" s="40">
        <v>3989965</v>
      </c>
      <c r="O4" s="55">
        <v>6060951</v>
      </c>
      <c r="P4" s="55">
        <v>5999531</v>
      </c>
      <c r="Q4" s="55">
        <v>70956299</v>
      </c>
      <c r="R4" s="31" t="s">
        <v>1289</v>
      </c>
      <c r="S4" s="55">
        <v>70956299</v>
      </c>
      <c r="T4" s="40">
        <v>1565000</v>
      </c>
      <c r="U4" s="55">
        <v>30435000</v>
      </c>
      <c r="V4" s="64">
        <v>27673149</v>
      </c>
      <c r="W4" s="57">
        <v>3500000</v>
      </c>
      <c r="X4" s="57">
        <v>0</v>
      </c>
      <c r="Y4" s="65">
        <v>7783150</v>
      </c>
      <c r="Z4" s="32">
        <v>70956299</v>
      </c>
      <c r="AA4" s="55">
        <v>70956299</v>
      </c>
      <c r="AB4" s="55">
        <v>0</v>
      </c>
      <c r="AC4" s="55">
        <v>0</v>
      </c>
      <c r="AD4" s="66">
        <v>32000000</v>
      </c>
      <c r="AE4" s="55">
        <v>0</v>
      </c>
      <c r="AF4" s="55">
        <v>3500000</v>
      </c>
      <c r="AG4" s="55">
        <v>0</v>
      </c>
      <c r="AH4" s="55">
        <v>0</v>
      </c>
      <c r="AI4" s="55">
        <v>0</v>
      </c>
      <c r="AJ4" s="55">
        <v>0</v>
      </c>
      <c r="AK4" s="55">
        <v>2971837</v>
      </c>
      <c r="AL4" s="55">
        <v>27673149</v>
      </c>
      <c r="AM4" s="55">
        <v>0</v>
      </c>
      <c r="AN4" s="55">
        <v>0</v>
      </c>
      <c r="AO4" s="16">
        <v>27673149</v>
      </c>
      <c r="AP4" s="65">
        <v>7783150</v>
      </c>
      <c r="AQ4" s="34">
        <v>70956299</v>
      </c>
      <c r="AR4" s="35">
        <v>70956299</v>
      </c>
      <c r="AS4" s="17" t="s">
        <v>177</v>
      </c>
      <c r="AT4" s="17" t="s">
        <v>177</v>
      </c>
    </row>
    <row r="5" spans="1:46" s="3" customFormat="1" ht="14.65" customHeight="1" x14ac:dyDescent="0.25">
      <c r="A5" s="31">
        <v>10998</v>
      </c>
      <c r="B5" s="378" t="s">
        <v>1555</v>
      </c>
      <c r="C5" s="31" t="s">
        <v>1258</v>
      </c>
      <c r="D5" s="378" t="s">
        <v>1556</v>
      </c>
      <c r="E5" s="30" t="s">
        <v>684</v>
      </c>
      <c r="F5" s="378">
        <v>21044</v>
      </c>
      <c r="G5" s="378" t="s">
        <v>160</v>
      </c>
      <c r="H5" s="380">
        <v>76</v>
      </c>
      <c r="I5" s="380">
        <v>19</v>
      </c>
      <c r="J5" s="381">
        <v>45489</v>
      </c>
      <c r="K5" s="31" t="s">
        <v>169</v>
      </c>
      <c r="L5" s="56">
        <v>27675947</v>
      </c>
      <c r="M5" s="55">
        <v>7776365</v>
      </c>
      <c r="N5" s="40">
        <v>4200000</v>
      </c>
      <c r="O5" s="55">
        <v>3000000</v>
      </c>
      <c r="P5" s="55">
        <v>1411868</v>
      </c>
      <c r="Q5" s="55">
        <v>44064180</v>
      </c>
      <c r="R5" s="31" t="s">
        <v>1289</v>
      </c>
      <c r="S5" s="55">
        <v>44064180</v>
      </c>
      <c r="T5" s="40">
        <v>22920000</v>
      </c>
      <c r="U5" s="55">
        <v>10865700</v>
      </c>
      <c r="V5" s="64">
        <v>16379000</v>
      </c>
      <c r="W5" s="57">
        <v>3500000</v>
      </c>
      <c r="X5" s="57">
        <v>0</v>
      </c>
      <c r="Y5" s="65">
        <v>-9600520</v>
      </c>
      <c r="Z5" s="32">
        <v>44064180</v>
      </c>
      <c r="AA5" s="55">
        <v>44064180</v>
      </c>
      <c r="AB5" s="55">
        <v>0</v>
      </c>
      <c r="AC5" s="55">
        <v>0</v>
      </c>
      <c r="AD5" s="66">
        <v>33785700</v>
      </c>
      <c r="AE5" s="55">
        <v>0</v>
      </c>
      <c r="AF5" s="55">
        <v>3500000</v>
      </c>
      <c r="AG5" s="55">
        <v>0</v>
      </c>
      <c r="AH5" s="55">
        <v>0</v>
      </c>
      <c r="AI5" s="55">
        <v>0</v>
      </c>
      <c r="AJ5" s="55">
        <v>0</v>
      </c>
      <c r="AK5" s="55">
        <v>1840386</v>
      </c>
      <c r="AL5" s="55">
        <v>16379000</v>
      </c>
      <c r="AM5" s="55">
        <v>0</v>
      </c>
      <c r="AN5" s="55">
        <v>0</v>
      </c>
      <c r="AO5" s="16">
        <v>16379000</v>
      </c>
      <c r="AP5" s="65">
        <v>-9600520</v>
      </c>
      <c r="AQ5" s="34">
        <v>44064180</v>
      </c>
      <c r="AR5" s="35">
        <v>44064180</v>
      </c>
      <c r="AS5" s="17" t="s">
        <v>177</v>
      </c>
      <c r="AT5" s="17" t="s">
        <v>177</v>
      </c>
    </row>
    <row r="6" spans="1:46" s="3" customFormat="1" ht="14.65" customHeight="1" x14ac:dyDescent="0.25">
      <c r="A6" s="31">
        <v>11066</v>
      </c>
      <c r="B6" s="378" t="s">
        <v>1597</v>
      </c>
      <c r="C6" s="31" t="s">
        <v>1598</v>
      </c>
      <c r="D6" s="378" t="s">
        <v>1599</v>
      </c>
      <c r="E6" s="30" t="s">
        <v>1600</v>
      </c>
      <c r="F6" s="378">
        <v>20877</v>
      </c>
      <c r="G6" s="378" t="s">
        <v>1601</v>
      </c>
      <c r="H6" s="380">
        <v>198</v>
      </c>
      <c r="I6" s="380">
        <v>14</v>
      </c>
      <c r="J6" s="381">
        <v>45504</v>
      </c>
      <c r="K6" s="31" t="s">
        <v>1107</v>
      </c>
      <c r="L6" s="56">
        <v>19431750</v>
      </c>
      <c r="M6" s="55">
        <v>22512928</v>
      </c>
      <c r="N6" s="40">
        <v>59844444</v>
      </c>
      <c r="O6" s="55">
        <v>6811606</v>
      </c>
      <c r="P6" s="55">
        <v>4257930</v>
      </c>
      <c r="Q6" s="55">
        <v>112858658</v>
      </c>
      <c r="R6" s="31" t="s">
        <v>1289</v>
      </c>
      <c r="S6" s="55">
        <v>112858658</v>
      </c>
      <c r="T6" s="40">
        <v>11685000</v>
      </c>
      <c r="U6" s="55">
        <v>37720000</v>
      </c>
      <c r="V6" s="64">
        <v>33635372</v>
      </c>
      <c r="W6" s="57">
        <v>0</v>
      </c>
      <c r="X6" s="57">
        <v>0</v>
      </c>
      <c r="Y6" s="65">
        <v>29818286</v>
      </c>
      <c r="Z6" s="32">
        <v>112858658</v>
      </c>
      <c r="AA6" s="55">
        <v>112858658</v>
      </c>
      <c r="AB6" s="55">
        <v>0</v>
      </c>
      <c r="AC6" s="55">
        <v>0</v>
      </c>
      <c r="AD6" s="66">
        <v>49405000</v>
      </c>
      <c r="AE6" s="55">
        <v>0</v>
      </c>
      <c r="AF6" s="55">
        <v>0</v>
      </c>
      <c r="AG6" s="55">
        <v>0</v>
      </c>
      <c r="AH6" s="55">
        <v>0</v>
      </c>
      <c r="AI6" s="55">
        <v>0</v>
      </c>
      <c r="AJ6" s="55">
        <v>0</v>
      </c>
      <c r="AK6" s="55">
        <v>3957103</v>
      </c>
      <c r="AL6" s="55">
        <v>33635372</v>
      </c>
      <c r="AM6" s="55">
        <v>0</v>
      </c>
      <c r="AN6" s="55">
        <v>0</v>
      </c>
      <c r="AO6" s="16">
        <v>33635372</v>
      </c>
      <c r="AP6" s="65">
        <v>29818286</v>
      </c>
      <c r="AQ6" s="34">
        <v>112858658</v>
      </c>
      <c r="AR6" s="35">
        <v>112858658</v>
      </c>
      <c r="AS6" s="17" t="s">
        <v>177</v>
      </c>
      <c r="AT6" s="17" t="s">
        <v>177</v>
      </c>
    </row>
    <row r="7" spans="1:46" s="3" customFormat="1" ht="14.65" customHeight="1" x14ac:dyDescent="0.25">
      <c r="A7" s="31">
        <v>10956</v>
      </c>
      <c r="B7" s="378" t="s">
        <v>1557</v>
      </c>
      <c r="C7" s="31" t="s">
        <v>480</v>
      </c>
      <c r="D7" s="378"/>
      <c r="E7" s="30" t="s">
        <v>1338</v>
      </c>
      <c r="F7" s="378">
        <v>20201</v>
      </c>
      <c r="G7" s="378" t="s">
        <v>156</v>
      </c>
      <c r="H7" s="380">
        <v>9</v>
      </c>
      <c r="I7" s="380"/>
      <c r="J7" s="381">
        <v>45517</v>
      </c>
      <c r="K7" s="31" t="s">
        <v>1107</v>
      </c>
      <c r="L7" s="56">
        <v>1150305</v>
      </c>
      <c r="M7" s="55">
        <v>383542</v>
      </c>
      <c r="N7" s="40">
        <v>640000</v>
      </c>
      <c r="O7" s="55">
        <v>280000</v>
      </c>
      <c r="P7" s="55">
        <v>100000</v>
      </c>
      <c r="Q7" s="55">
        <v>2553847</v>
      </c>
      <c r="R7" s="31" t="s">
        <v>1265</v>
      </c>
      <c r="S7" s="55">
        <v>2553847</v>
      </c>
      <c r="T7" s="40">
        <v>0</v>
      </c>
      <c r="U7" s="55">
        <v>0</v>
      </c>
      <c r="V7" s="64">
        <v>0</v>
      </c>
      <c r="W7" s="57">
        <v>1000000</v>
      </c>
      <c r="X7" s="57">
        <v>0</v>
      </c>
      <c r="Y7" s="65">
        <v>1553847</v>
      </c>
      <c r="Z7" s="32">
        <v>2553847</v>
      </c>
      <c r="AA7" s="55">
        <v>2553847</v>
      </c>
      <c r="AB7" s="55">
        <v>0</v>
      </c>
      <c r="AC7" s="55">
        <v>0</v>
      </c>
      <c r="AD7" s="66">
        <v>0</v>
      </c>
      <c r="AE7" s="55">
        <v>0</v>
      </c>
      <c r="AF7" s="55">
        <v>0</v>
      </c>
      <c r="AG7" s="55">
        <v>0</v>
      </c>
      <c r="AH7" s="55">
        <v>0</v>
      </c>
      <c r="AI7" s="55">
        <v>1000000</v>
      </c>
      <c r="AJ7" s="55">
        <v>0</v>
      </c>
      <c r="AK7" s="55">
        <v>0</v>
      </c>
      <c r="AL7" s="55">
        <v>0</v>
      </c>
      <c r="AM7" s="55">
        <v>0</v>
      </c>
      <c r="AN7" s="55">
        <v>0</v>
      </c>
      <c r="AO7" s="16">
        <v>0</v>
      </c>
      <c r="AP7" s="65">
        <v>1553847</v>
      </c>
      <c r="AQ7" s="34">
        <v>2553847</v>
      </c>
      <c r="AR7" s="35">
        <v>2553847</v>
      </c>
      <c r="AS7" s="17" t="s">
        <v>177</v>
      </c>
      <c r="AT7" s="17" t="s">
        <v>177</v>
      </c>
    </row>
    <row r="8" spans="1:46" s="3" customFormat="1" ht="14.65" customHeight="1" x14ac:dyDescent="0.25">
      <c r="A8" s="31">
        <v>11052</v>
      </c>
      <c r="B8" s="378" t="s">
        <v>1558</v>
      </c>
      <c r="C8" s="31" t="s">
        <v>1559</v>
      </c>
      <c r="D8" s="378" t="s">
        <v>1560</v>
      </c>
      <c r="E8" s="30" t="s">
        <v>612</v>
      </c>
      <c r="F8" s="378">
        <v>20852</v>
      </c>
      <c r="G8" s="378" t="s">
        <v>162</v>
      </c>
      <c r="H8" s="380">
        <v>28</v>
      </c>
      <c r="I8" s="380">
        <v>3</v>
      </c>
      <c r="J8" s="381">
        <v>45532</v>
      </c>
      <c r="K8" s="31" t="s">
        <v>169</v>
      </c>
      <c r="L8" s="56">
        <v>9485536</v>
      </c>
      <c r="M8" s="55">
        <v>3111487</v>
      </c>
      <c r="N8" s="40">
        <v>1283650</v>
      </c>
      <c r="O8" s="55">
        <v>1804773</v>
      </c>
      <c r="P8" s="55">
        <v>324175</v>
      </c>
      <c r="Q8" s="55">
        <v>16009621</v>
      </c>
      <c r="R8" s="31" t="s">
        <v>1289</v>
      </c>
      <c r="S8" s="55">
        <v>16009621</v>
      </c>
      <c r="T8" s="40">
        <v>0</v>
      </c>
      <c r="U8" s="55">
        <v>0</v>
      </c>
      <c r="V8" s="64">
        <v>13500000</v>
      </c>
      <c r="W8" s="57">
        <v>1000000</v>
      </c>
      <c r="X8" s="57">
        <v>0</v>
      </c>
      <c r="Y8" s="65">
        <v>1509621</v>
      </c>
      <c r="Z8" s="32">
        <v>16009621</v>
      </c>
      <c r="AA8" s="55">
        <v>16009621</v>
      </c>
      <c r="AB8" s="55">
        <v>0</v>
      </c>
      <c r="AC8" s="55">
        <v>0</v>
      </c>
      <c r="AD8" s="66">
        <v>0</v>
      </c>
      <c r="AE8" s="55">
        <v>1000000</v>
      </c>
      <c r="AF8" s="55">
        <v>0</v>
      </c>
      <c r="AG8" s="55">
        <v>0</v>
      </c>
      <c r="AH8" s="55">
        <v>0</v>
      </c>
      <c r="AI8" s="55">
        <v>0</v>
      </c>
      <c r="AJ8" s="55">
        <v>0</v>
      </c>
      <c r="AK8" s="55">
        <v>0</v>
      </c>
      <c r="AL8" s="55">
        <v>0</v>
      </c>
      <c r="AM8" s="55">
        <v>1500000</v>
      </c>
      <c r="AN8" s="55">
        <v>13500000</v>
      </c>
      <c r="AO8" s="16">
        <v>13500000</v>
      </c>
      <c r="AP8" s="65">
        <v>1509621</v>
      </c>
      <c r="AQ8" s="34">
        <v>16009621</v>
      </c>
      <c r="AR8" s="35">
        <v>16009621</v>
      </c>
      <c r="AS8" s="17" t="s">
        <v>177</v>
      </c>
      <c r="AT8" s="17" t="s">
        <v>177</v>
      </c>
    </row>
    <row r="9" spans="1:46" s="3" customFormat="1" ht="14.65" customHeight="1" x14ac:dyDescent="0.25">
      <c r="A9" s="31">
        <v>11088</v>
      </c>
      <c r="B9" s="378" t="s">
        <v>1561</v>
      </c>
      <c r="C9" s="31" t="s">
        <v>1559</v>
      </c>
      <c r="D9" s="378" t="s">
        <v>1560</v>
      </c>
      <c r="E9" s="30" t="s">
        <v>612</v>
      </c>
      <c r="F9" s="378">
        <v>20852</v>
      </c>
      <c r="G9" s="378" t="s">
        <v>162</v>
      </c>
      <c r="H9" s="380">
        <v>135</v>
      </c>
      <c r="I9" s="380">
        <v>9</v>
      </c>
      <c r="J9" s="381">
        <v>45532</v>
      </c>
      <c r="K9" s="31" t="s">
        <v>169</v>
      </c>
      <c r="L9" s="56">
        <v>45727132</v>
      </c>
      <c r="M9" s="55">
        <v>13157809</v>
      </c>
      <c r="N9" s="40">
        <v>6111350</v>
      </c>
      <c r="O9" s="55">
        <v>3804992</v>
      </c>
      <c r="P9" s="55">
        <v>1618323</v>
      </c>
      <c r="Q9" s="55">
        <v>70419606</v>
      </c>
      <c r="R9" s="31" t="s">
        <v>1289</v>
      </c>
      <c r="S9" s="55">
        <v>70419606</v>
      </c>
      <c r="T9" s="40">
        <v>35035000</v>
      </c>
      <c r="U9" s="55">
        <v>19975000</v>
      </c>
      <c r="V9" s="64">
        <v>22310004</v>
      </c>
      <c r="W9" s="57">
        <v>3500000</v>
      </c>
      <c r="X9" s="57">
        <v>0</v>
      </c>
      <c r="Y9" s="65">
        <v>-10400398</v>
      </c>
      <c r="Z9" s="32">
        <v>70419606</v>
      </c>
      <c r="AA9" s="55">
        <v>70419606</v>
      </c>
      <c r="AB9" s="55">
        <v>0</v>
      </c>
      <c r="AC9" s="55">
        <v>0</v>
      </c>
      <c r="AD9" s="66">
        <v>55010000</v>
      </c>
      <c r="AE9" s="55">
        <v>0</v>
      </c>
      <c r="AF9" s="55">
        <v>3500000</v>
      </c>
      <c r="AG9" s="55">
        <v>0</v>
      </c>
      <c r="AH9" s="55">
        <v>0</v>
      </c>
      <c r="AI9" s="55">
        <v>0</v>
      </c>
      <c r="AJ9" s="55">
        <v>0</v>
      </c>
      <c r="AK9" s="55">
        <v>2373405</v>
      </c>
      <c r="AL9" s="55">
        <v>22310004</v>
      </c>
      <c r="AM9" s="55">
        <v>0</v>
      </c>
      <c r="AN9" s="55">
        <v>0</v>
      </c>
      <c r="AO9" s="16">
        <v>22310004</v>
      </c>
      <c r="AP9" s="65">
        <v>-10400398</v>
      </c>
      <c r="AQ9" s="34">
        <v>70419606</v>
      </c>
      <c r="AR9" s="35">
        <v>70419606</v>
      </c>
      <c r="AS9" s="17" t="s">
        <v>177</v>
      </c>
      <c r="AT9" s="17" t="s">
        <v>177</v>
      </c>
    </row>
    <row r="10" spans="1:46" s="3" customFormat="1" ht="14.65" customHeight="1" x14ac:dyDescent="0.25">
      <c r="A10" s="31">
        <v>11104</v>
      </c>
      <c r="B10" s="378" t="s">
        <v>1562</v>
      </c>
      <c r="C10" s="31" t="s">
        <v>1563</v>
      </c>
      <c r="D10" s="378" t="s">
        <v>1564</v>
      </c>
      <c r="E10" s="30" t="s">
        <v>1338</v>
      </c>
      <c r="F10" s="394">
        <v>21229</v>
      </c>
      <c r="G10" s="378" t="s">
        <v>156</v>
      </c>
      <c r="H10" s="380">
        <v>59</v>
      </c>
      <c r="I10" s="380">
        <v>6</v>
      </c>
      <c r="J10" s="381">
        <v>45552</v>
      </c>
      <c r="K10" s="31" t="s">
        <v>169</v>
      </c>
      <c r="L10" s="56">
        <v>18159906</v>
      </c>
      <c r="M10" s="55">
        <v>4044678</v>
      </c>
      <c r="N10" s="40">
        <v>1060000</v>
      </c>
      <c r="O10" s="55">
        <v>2708313</v>
      </c>
      <c r="P10" s="55">
        <v>661483</v>
      </c>
      <c r="Q10" s="55">
        <v>26634380</v>
      </c>
      <c r="R10" s="31" t="s">
        <v>175</v>
      </c>
      <c r="S10" s="55">
        <v>26634380</v>
      </c>
      <c r="T10" s="40">
        <v>13030000</v>
      </c>
      <c r="U10" s="55">
        <v>3575000</v>
      </c>
      <c r="V10" s="64">
        <v>10105000</v>
      </c>
      <c r="W10" s="57">
        <v>3330997</v>
      </c>
      <c r="X10" s="57">
        <v>0</v>
      </c>
      <c r="Y10" s="65">
        <v>-3406617</v>
      </c>
      <c r="Z10" s="32">
        <v>26634380</v>
      </c>
      <c r="AA10" s="55">
        <v>26634380</v>
      </c>
      <c r="AB10" s="55">
        <v>0</v>
      </c>
      <c r="AC10" s="55">
        <v>0</v>
      </c>
      <c r="AD10" s="66">
        <v>16605000</v>
      </c>
      <c r="AE10" s="55">
        <v>0</v>
      </c>
      <c r="AF10" s="55">
        <v>2950000</v>
      </c>
      <c r="AG10" s="55">
        <v>380997</v>
      </c>
      <c r="AH10" s="55">
        <v>0</v>
      </c>
      <c r="AI10" s="55">
        <v>0</v>
      </c>
      <c r="AJ10" s="55">
        <v>0</v>
      </c>
      <c r="AK10" s="55">
        <v>1217456</v>
      </c>
      <c r="AL10" s="55">
        <v>10105000</v>
      </c>
      <c r="AM10" s="55">
        <v>0</v>
      </c>
      <c r="AN10" s="55">
        <v>0</v>
      </c>
      <c r="AO10" s="16">
        <v>10105000</v>
      </c>
      <c r="AP10" s="65">
        <v>-3406617</v>
      </c>
      <c r="AQ10" s="34">
        <v>26634380</v>
      </c>
      <c r="AR10" s="35">
        <v>26634380</v>
      </c>
      <c r="AS10" s="17" t="s">
        <v>177</v>
      </c>
      <c r="AT10" s="17" t="s">
        <v>177</v>
      </c>
    </row>
    <row r="11" spans="1:46" s="3" customFormat="1" ht="14.65" customHeight="1" x14ac:dyDescent="0.25">
      <c r="A11" s="31">
        <v>11024</v>
      </c>
      <c r="B11" s="378" t="s">
        <v>1565</v>
      </c>
      <c r="C11" s="378" t="s">
        <v>1563</v>
      </c>
      <c r="D11" s="378" t="s">
        <v>1566</v>
      </c>
      <c r="E11" s="30" t="s">
        <v>1338</v>
      </c>
      <c r="F11" s="378">
        <v>21215</v>
      </c>
      <c r="G11" s="378" t="s">
        <v>156</v>
      </c>
      <c r="H11" s="380">
        <v>84</v>
      </c>
      <c r="I11" s="380">
        <v>6</v>
      </c>
      <c r="J11" s="381">
        <v>45552</v>
      </c>
      <c r="K11" s="31" t="s">
        <v>1107</v>
      </c>
      <c r="L11" s="56">
        <v>6536454</v>
      </c>
      <c r="M11" s="55">
        <v>2248682</v>
      </c>
      <c r="N11" s="40">
        <v>4198826</v>
      </c>
      <c r="O11" s="55">
        <v>1620164</v>
      </c>
      <c r="P11" s="55">
        <v>1184567</v>
      </c>
      <c r="Q11" s="55">
        <v>15788693</v>
      </c>
      <c r="R11" s="31" t="s">
        <v>175</v>
      </c>
      <c r="S11" s="55">
        <v>15788693</v>
      </c>
      <c r="T11" s="41">
        <v>1880000</v>
      </c>
      <c r="U11" s="55">
        <v>5375000</v>
      </c>
      <c r="V11" s="64">
        <v>5285000</v>
      </c>
      <c r="W11" s="57">
        <v>1861108</v>
      </c>
      <c r="X11" s="57">
        <v>0</v>
      </c>
      <c r="Y11" s="65">
        <v>1387585</v>
      </c>
      <c r="Z11" s="32">
        <v>15788693</v>
      </c>
      <c r="AA11" s="55">
        <v>15788693</v>
      </c>
      <c r="AB11" s="55">
        <v>0</v>
      </c>
      <c r="AC11" s="55">
        <v>0</v>
      </c>
      <c r="AD11" s="66">
        <v>7255000</v>
      </c>
      <c r="AE11" s="55">
        <v>1861108</v>
      </c>
      <c r="AF11" s="55">
        <v>0</v>
      </c>
      <c r="AG11" s="55">
        <v>0</v>
      </c>
      <c r="AH11" s="55">
        <v>0</v>
      </c>
      <c r="AI11" s="55">
        <v>0</v>
      </c>
      <c r="AJ11" s="55">
        <v>0</v>
      </c>
      <c r="AK11" s="55">
        <v>602253</v>
      </c>
      <c r="AL11" s="55">
        <v>5285000</v>
      </c>
      <c r="AM11" s="55">
        <v>0</v>
      </c>
      <c r="AN11" s="55">
        <v>0</v>
      </c>
      <c r="AO11" s="16">
        <v>5285000</v>
      </c>
      <c r="AP11" s="65">
        <v>1387585</v>
      </c>
      <c r="AQ11" s="34">
        <v>15788693</v>
      </c>
      <c r="AR11" s="35">
        <v>15788693</v>
      </c>
      <c r="AS11" s="17" t="s">
        <v>177</v>
      </c>
      <c r="AT11" s="17" t="s">
        <v>177</v>
      </c>
    </row>
    <row r="12" spans="1:46" s="3" customFormat="1" ht="14.65" customHeight="1" x14ac:dyDescent="0.25">
      <c r="A12" s="31">
        <v>11008</v>
      </c>
      <c r="B12" s="378" t="s">
        <v>1567</v>
      </c>
      <c r="C12" s="31" t="s">
        <v>1563</v>
      </c>
      <c r="D12" s="378" t="s">
        <v>1568</v>
      </c>
      <c r="E12" s="30" t="s">
        <v>207</v>
      </c>
      <c r="F12" s="74">
        <v>21409</v>
      </c>
      <c r="G12" s="378" t="s">
        <v>226</v>
      </c>
      <c r="H12" s="380">
        <v>170</v>
      </c>
      <c r="I12" s="380">
        <v>12</v>
      </c>
      <c r="J12" s="381">
        <v>45552</v>
      </c>
      <c r="K12" s="31" t="s">
        <v>1107</v>
      </c>
      <c r="L12" s="56">
        <v>15171515</v>
      </c>
      <c r="M12" s="55">
        <v>8084764</v>
      </c>
      <c r="N12" s="40">
        <v>43491723</v>
      </c>
      <c r="O12" s="55">
        <v>5273647</v>
      </c>
      <c r="P12" s="55">
        <v>1885270</v>
      </c>
      <c r="Q12" s="55">
        <v>73906919</v>
      </c>
      <c r="R12" s="31" t="s">
        <v>1289</v>
      </c>
      <c r="S12" s="55">
        <v>73906919</v>
      </c>
      <c r="T12" s="41">
        <v>0</v>
      </c>
      <c r="U12" s="55">
        <v>36475000</v>
      </c>
      <c r="V12" s="64">
        <v>22555000</v>
      </c>
      <c r="W12" s="57">
        <v>3500000</v>
      </c>
      <c r="X12" s="57">
        <v>0</v>
      </c>
      <c r="Y12" s="65">
        <v>11376919</v>
      </c>
      <c r="Z12" s="32">
        <v>73906919</v>
      </c>
      <c r="AA12" s="55">
        <v>73906919</v>
      </c>
      <c r="AB12" s="55">
        <v>0</v>
      </c>
      <c r="AC12" s="55">
        <v>0</v>
      </c>
      <c r="AD12" s="66">
        <v>36475000</v>
      </c>
      <c r="AE12" s="55">
        <v>0</v>
      </c>
      <c r="AF12" s="55">
        <v>3500000</v>
      </c>
      <c r="AG12" s="55">
        <v>0</v>
      </c>
      <c r="AH12" s="55">
        <v>0</v>
      </c>
      <c r="AI12" s="55">
        <v>0</v>
      </c>
      <c r="AJ12" s="55">
        <v>0</v>
      </c>
      <c r="AK12" s="55">
        <v>2753656</v>
      </c>
      <c r="AL12" s="55">
        <v>22555000</v>
      </c>
      <c r="AM12" s="55">
        <v>0</v>
      </c>
      <c r="AN12" s="55">
        <v>0</v>
      </c>
      <c r="AO12" s="16">
        <v>22555000</v>
      </c>
      <c r="AP12" s="65">
        <v>11376919</v>
      </c>
      <c r="AQ12" s="34">
        <v>73906919</v>
      </c>
      <c r="AR12" s="35">
        <v>73906919</v>
      </c>
      <c r="AS12" s="17" t="s">
        <v>177</v>
      </c>
      <c r="AT12" s="17" t="s">
        <v>177</v>
      </c>
    </row>
    <row r="13" spans="1:46" s="3" customFormat="1" ht="14.65" customHeight="1" x14ac:dyDescent="0.25">
      <c r="A13" s="31">
        <v>11141</v>
      </c>
      <c r="B13" s="378" t="s">
        <v>1569</v>
      </c>
      <c r="C13" s="39" t="s">
        <v>1570</v>
      </c>
      <c r="D13" s="395" t="s">
        <v>1571</v>
      </c>
      <c r="E13" s="30" t="s">
        <v>1338</v>
      </c>
      <c r="F13" s="74">
        <v>21212</v>
      </c>
      <c r="G13" s="378" t="s">
        <v>156</v>
      </c>
      <c r="H13" s="380">
        <v>168</v>
      </c>
      <c r="I13" s="380"/>
      <c r="J13" s="381">
        <v>45575</v>
      </c>
      <c r="K13" s="31" t="s">
        <v>1107</v>
      </c>
      <c r="L13" s="56">
        <v>13297225</v>
      </c>
      <c r="M13" s="55">
        <v>6307571</v>
      </c>
      <c r="N13" s="40">
        <v>21000000</v>
      </c>
      <c r="O13" s="55">
        <v>3859180</v>
      </c>
      <c r="P13" s="55">
        <v>1117041</v>
      </c>
      <c r="Q13" s="55">
        <v>45581017</v>
      </c>
      <c r="R13" s="31" t="s">
        <v>175</v>
      </c>
      <c r="S13" s="55">
        <v>45581017</v>
      </c>
      <c r="T13" s="41">
        <v>0</v>
      </c>
      <c r="U13" s="55">
        <v>22620000</v>
      </c>
      <c r="V13" s="64">
        <v>15966000</v>
      </c>
      <c r="W13" s="57">
        <v>0</v>
      </c>
      <c r="X13" s="57">
        <v>0</v>
      </c>
      <c r="Y13" s="65">
        <v>6995017</v>
      </c>
      <c r="Z13" s="32">
        <v>45581017</v>
      </c>
      <c r="AA13" s="55">
        <v>45581017</v>
      </c>
      <c r="AB13" s="55">
        <v>0</v>
      </c>
      <c r="AC13" s="55">
        <v>0</v>
      </c>
      <c r="AD13" s="66">
        <v>22620000</v>
      </c>
      <c r="AE13" s="55">
        <v>0</v>
      </c>
      <c r="AF13" s="55">
        <v>0</v>
      </c>
      <c r="AG13" s="55">
        <v>0</v>
      </c>
      <c r="AH13" s="55">
        <v>0</v>
      </c>
      <c r="AI13" s="55">
        <v>0</v>
      </c>
      <c r="AJ13" s="55">
        <v>0</v>
      </c>
      <c r="AK13" s="55">
        <v>1680403</v>
      </c>
      <c r="AL13" s="55">
        <v>15966000</v>
      </c>
      <c r="AM13" s="55">
        <v>0</v>
      </c>
      <c r="AN13" s="55">
        <v>0</v>
      </c>
      <c r="AO13" s="16">
        <v>15966000</v>
      </c>
      <c r="AP13" s="65">
        <v>6995017</v>
      </c>
      <c r="AQ13" s="34">
        <v>45581017</v>
      </c>
      <c r="AR13" s="35">
        <v>45581017</v>
      </c>
      <c r="AS13" s="17" t="s">
        <v>177</v>
      </c>
      <c r="AT13" s="17" t="s">
        <v>177</v>
      </c>
    </row>
    <row r="14" spans="1:46" s="3" customFormat="1" ht="14.65" customHeight="1" x14ac:dyDescent="0.25">
      <c r="A14" s="31">
        <v>11030</v>
      </c>
      <c r="B14" s="378" t="s">
        <v>1572</v>
      </c>
      <c r="C14" s="395" t="s">
        <v>1573</v>
      </c>
      <c r="D14" s="378" t="s">
        <v>1574</v>
      </c>
      <c r="E14" s="30" t="s">
        <v>1575</v>
      </c>
      <c r="F14" s="74">
        <v>20743</v>
      </c>
      <c r="G14" s="378" t="s">
        <v>159</v>
      </c>
      <c r="H14" s="380">
        <v>175</v>
      </c>
      <c r="I14" s="380">
        <v>13</v>
      </c>
      <c r="J14" s="381">
        <v>45608</v>
      </c>
      <c r="K14" s="31" t="s">
        <v>169</v>
      </c>
      <c r="L14" s="56">
        <v>45345106</v>
      </c>
      <c r="M14" s="55">
        <v>12067534</v>
      </c>
      <c r="N14" s="40">
        <v>3265000</v>
      </c>
      <c r="O14" s="55">
        <v>6307658</v>
      </c>
      <c r="P14" s="55">
        <v>1098729</v>
      </c>
      <c r="Q14" s="55">
        <v>68084027</v>
      </c>
      <c r="R14" s="31" t="s">
        <v>1289</v>
      </c>
      <c r="S14" s="55">
        <v>68084027</v>
      </c>
      <c r="T14" s="41">
        <v>0</v>
      </c>
      <c r="U14" s="55">
        <v>0</v>
      </c>
      <c r="V14" s="64">
        <v>22971095</v>
      </c>
      <c r="W14" s="57">
        <v>0</v>
      </c>
      <c r="X14" s="57">
        <v>0</v>
      </c>
      <c r="Y14" s="65">
        <v>45112932</v>
      </c>
      <c r="Z14" s="32">
        <v>68084027</v>
      </c>
      <c r="AA14" s="55">
        <v>68084027</v>
      </c>
      <c r="AB14" s="55">
        <v>0</v>
      </c>
      <c r="AC14" s="55">
        <v>0</v>
      </c>
      <c r="AD14" s="66">
        <v>0</v>
      </c>
      <c r="AE14" s="55">
        <v>0</v>
      </c>
      <c r="AF14" s="55">
        <v>0</v>
      </c>
      <c r="AG14" s="55">
        <v>0</v>
      </c>
      <c r="AH14" s="55">
        <v>0</v>
      </c>
      <c r="AI14" s="55">
        <v>0</v>
      </c>
      <c r="AJ14" s="55">
        <v>0</v>
      </c>
      <c r="AK14" s="55">
        <v>2443978</v>
      </c>
      <c r="AL14" s="55">
        <v>22971095</v>
      </c>
      <c r="AM14" s="55">
        <v>0</v>
      </c>
      <c r="AN14" s="55">
        <v>0</v>
      </c>
      <c r="AO14" s="16">
        <v>22971095</v>
      </c>
      <c r="AP14" s="65">
        <v>45112932</v>
      </c>
      <c r="AQ14" s="34">
        <v>68084027</v>
      </c>
      <c r="AR14" s="35">
        <v>68084027</v>
      </c>
      <c r="AS14" s="17" t="s">
        <v>177</v>
      </c>
      <c r="AT14" s="17" t="s">
        <v>177</v>
      </c>
    </row>
    <row r="15" spans="1:46" s="3" customFormat="1" ht="14.65" customHeight="1" x14ac:dyDescent="0.25">
      <c r="A15" s="31">
        <v>11045</v>
      </c>
      <c r="B15" s="378" t="s">
        <v>1576</v>
      </c>
      <c r="C15" s="31" t="s">
        <v>912</v>
      </c>
      <c r="D15" s="378" t="s">
        <v>1577</v>
      </c>
      <c r="E15" s="30" t="s">
        <v>1578</v>
      </c>
      <c r="F15" s="378">
        <v>21783</v>
      </c>
      <c r="G15" s="378" t="s">
        <v>342</v>
      </c>
      <c r="H15" s="380">
        <v>40</v>
      </c>
      <c r="I15" s="380">
        <v>3</v>
      </c>
      <c r="J15" s="381">
        <v>45608</v>
      </c>
      <c r="K15" s="31" t="s">
        <v>1107</v>
      </c>
      <c r="L15" s="56">
        <v>9044441</v>
      </c>
      <c r="M15" s="55">
        <v>2908769</v>
      </c>
      <c r="N15" s="40">
        <v>4242000</v>
      </c>
      <c r="O15" s="55">
        <v>2005586</v>
      </c>
      <c r="P15" s="55">
        <v>371000</v>
      </c>
      <c r="Q15" s="55">
        <v>18571796</v>
      </c>
      <c r="R15" s="31" t="s">
        <v>1289</v>
      </c>
      <c r="S15" s="55">
        <v>18571796</v>
      </c>
      <c r="T15" s="41">
        <v>0</v>
      </c>
      <c r="U15" s="55">
        <v>0</v>
      </c>
      <c r="V15" s="64">
        <v>12411135</v>
      </c>
      <c r="W15" s="57">
        <v>0</v>
      </c>
      <c r="X15" s="57">
        <v>0</v>
      </c>
      <c r="Y15" s="65">
        <v>6160661</v>
      </c>
      <c r="Z15" s="32">
        <v>18571796</v>
      </c>
      <c r="AA15" s="55">
        <v>18571796</v>
      </c>
      <c r="AB15" s="55">
        <v>0</v>
      </c>
      <c r="AC15" s="55">
        <v>0</v>
      </c>
      <c r="AD15" s="66">
        <v>0</v>
      </c>
      <c r="AE15" s="55">
        <v>0</v>
      </c>
      <c r="AF15" s="55">
        <v>0</v>
      </c>
      <c r="AG15" s="55">
        <v>0</v>
      </c>
      <c r="AH15" s="55">
        <v>0</v>
      </c>
      <c r="AI15" s="55">
        <v>0</v>
      </c>
      <c r="AJ15" s="55">
        <v>0</v>
      </c>
      <c r="AK15" s="55">
        <v>0</v>
      </c>
      <c r="AL15" s="55">
        <v>0</v>
      </c>
      <c r="AM15" s="55">
        <v>1500000</v>
      </c>
      <c r="AN15" s="55">
        <v>12411135</v>
      </c>
      <c r="AO15" s="16">
        <v>12411135</v>
      </c>
      <c r="AP15" s="65">
        <v>6160661</v>
      </c>
      <c r="AQ15" s="34">
        <v>18571796</v>
      </c>
      <c r="AR15" s="35">
        <v>18571796</v>
      </c>
      <c r="AS15" s="17" t="s">
        <v>177</v>
      </c>
      <c r="AT15" s="17" t="s">
        <v>177</v>
      </c>
    </row>
    <row r="16" spans="1:46" s="3" customFormat="1" ht="14.65" customHeight="1" x14ac:dyDescent="0.25">
      <c r="A16" s="31">
        <v>11041</v>
      </c>
      <c r="B16" s="378" t="s">
        <v>1579</v>
      </c>
      <c r="C16" s="31" t="s">
        <v>912</v>
      </c>
      <c r="D16" s="395" t="s">
        <v>1580</v>
      </c>
      <c r="E16" s="30" t="s">
        <v>107</v>
      </c>
      <c r="F16" s="74">
        <v>20653</v>
      </c>
      <c r="G16" s="378" t="s">
        <v>907</v>
      </c>
      <c r="H16" s="380">
        <v>80</v>
      </c>
      <c r="I16" s="380">
        <v>6</v>
      </c>
      <c r="J16" s="381">
        <v>45610</v>
      </c>
      <c r="K16" s="31" t="s">
        <v>1107</v>
      </c>
      <c r="L16" s="56">
        <v>7074643</v>
      </c>
      <c r="M16" s="55">
        <v>2384890</v>
      </c>
      <c r="N16" s="40">
        <v>3438438</v>
      </c>
      <c r="O16" s="55">
        <v>1633866</v>
      </c>
      <c r="P16" s="55">
        <v>670918</v>
      </c>
      <c r="Q16" s="55">
        <v>15202755</v>
      </c>
      <c r="R16" s="31" t="s">
        <v>1289</v>
      </c>
      <c r="S16" s="55">
        <v>15202755</v>
      </c>
      <c r="T16" s="41">
        <v>3440000</v>
      </c>
      <c r="U16" s="55">
        <v>3505000</v>
      </c>
      <c r="V16" s="64">
        <v>5161873</v>
      </c>
      <c r="W16" s="57">
        <v>3000000</v>
      </c>
      <c r="X16" s="57">
        <v>500000</v>
      </c>
      <c r="Y16" s="65">
        <v>-404118</v>
      </c>
      <c r="Z16" s="32">
        <v>15202755</v>
      </c>
      <c r="AA16" s="55">
        <v>15202755</v>
      </c>
      <c r="AB16" s="55">
        <v>500000</v>
      </c>
      <c r="AC16" s="55">
        <v>0</v>
      </c>
      <c r="AD16" s="66">
        <v>6945000</v>
      </c>
      <c r="AE16" s="55">
        <v>0</v>
      </c>
      <c r="AF16" s="55">
        <v>3000000</v>
      </c>
      <c r="AG16" s="55">
        <v>0</v>
      </c>
      <c r="AH16" s="55">
        <v>0</v>
      </c>
      <c r="AI16" s="55">
        <v>0</v>
      </c>
      <c r="AJ16" s="55">
        <v>0</v>
      </c>
      <c r="AK16" s="55">
        <v>590431</v>
      </c>
      <c r="AL16" s="55">
        <v>5161873</v>
      </c>
      <c r="AM16" s="55">
        <v>0</v>
      </c>
      <c r="AN16" s="55">
        <v>0</v>
      </c>
      <c r="AO16" s="16">
        <v>5161873</v>
      </c>
      <c r="AP16" s="65">
        <v>-404118</v>
      </c>
      <c r="AQ16" s="34">
        <v>15202755</v>
      </c>
      <c r="AR16" s="35">
        <v>15202755</v>
      </c>
      <c r="AS16" s="17" t="s">
        <v>177</v>
      </c>
      <c r="AT16" s="17" t="s">
        <v>177</v>
      </c>
    </row>
    <row r="17" spans="1:46" s="3" customFormat="1" ht="14.65" customHeight="1" x14ac:dyDescent="0.25">
      <c r="A17" s="74">
        <v>11013</v>
      </c>
      <c r="B17" s="30" t="s">
        <v>1581</v>
      </c>
      <c r="C17" s="31" t="s">
        <v>1582</v>
      </c>
      <c r="D17" s="395" t="s">
        <v>1583</v>
      </c>
      <c r="E17" s="395" t="s">
        <v>1584</v>
      </c>
      <c r="F17" s="395">
        <v>21662</v>
      </c>
      <c r="G17" s="378" t="s">
        <v>1585</v>
      </c>
      <c r="H17" s="380">
        <v>40</v>
      </c>
      <c r="I17" s="380">
        <v>3</v>
      </c>
      <c r="J17" s="381">
        <v>45610</v>
      </c>
      <c r="K17" s="31" t="s">
        <v>1107</v>
      </c>
      <c r="L17" s="56">
        <v>4823973</v>
      </c>
      <c r="M17" s="55">
        <v>1577914</v>
      </c>
      <c r="N17" s="40">
        <v>2140000</v>
      </c>
      <c r="O17" s="55">
        <v>1090856</v>
      </c>
      <c r="P17" s="55">
        <v>464507</v>
      </c>
      <c r="Q17" s="55">
        <v>10097250</v>
      </c>
      <c r="R17" s="31" t="s">
        <v>1289</v>
      </c>
      <c r="S17" s="55">
        <v>10097250</v>
      </c>
      <c r="T17" s="41">
        <v>1640000</v>
      </c>
      <c r="U17" s="55">
        <v>3000000</v>
      </c>
      <c r="V17" s="64">
        <v>3567067</v>
      </c>
      <c r="W17" s="57">
        <v>1349351</v>
      </c>
      <c r="X17" s="57">
        <v>0</v>
      </c>
      <c r="Y17" s="65">
        <v>540832</v>
      </c>
      <c r="Z17" s="32">
        <v>10097250</v>
      </c>
      <c r="AA17" s="55">
        <v>10097250</v>
      </c>
      <c r="AB17" s="55">
        <v>0</v>
      </c>
      <c r="AC17" s="55">
        <v>0</v>
      </c>
      <c r="AD17" s="66">
        <v>4640000</v>
      </c>
      <c r="AE17" s="55">
        <v>0</v>
      </c>
      <c r="AF17" s="55">
        <v>1349351</v>
      </c>
      <c r="AG17" s="55">
        <v>0</v>
      </c>
      <c r="AH17" s="55">
        <v>0</v>
      </c>
      <c r="AI17" s="55">
        <v>0</v>
      </c>
      <c r="AJ17" s="55">
        <v>0</v>
      </c>
      <c r="AK17" s="55">
        <v>400794</v>
      </c>
      <c r="AL17" s="55">
        <v>3567067</v>
      </c>
      <c r="AM17" s="55">
        <v>0</v>
      </c>
      <c r="AN17" s="55">
        <v>0</v>
      </c>
      <c r="AO17" s="16">
        <v>3567067</v>
      </c>
      <c r="AP17" s="65">
        <v>540832</v>
      </c>
      <c r="AQ17" s="34">
        <v>10097250</v>
      </c>
      <c r="AR17" s="35">
        <v>10097250</v>
      </c>
      <c r="AS17" s="17" t="s">
        <v>177</v>
      </c>
      <c r="AT17" s="17" t="s">
        <v>177</v>
      </c>
    </row>
    <row r="18" spans="1:46" s="3" customFormat="1" ht="14.65" customHeight="1" x14ac:dyDescent="0.25">
      <c r="A18" s="31">
        <v>11018</v>
      </c>
      <c r="B18" s="378" t="s">
        <v>1586</v>
      </c>
      <c r="C18" s="39" t="s">
        <v>912</v>
      </c>
      <c r="D18" s="379" t="s">
        <v>1587</v>
      </c>
      <c r="E18" s="30" t="s">
        <v>120</v>
      </c>
      <c r="F18" s="378">
        <v>21801</v>
      </c>
      <c r="G18" s="378" t="s">
        <v>806</v>
      </c>
      <c r="H18" s="380">
        <v>99</v>
      </c>
      <c r="I18" s="380">
        <v>7</v>
      </c>
      <c r="J18" s="381">
        <v>45610</v>
      </c>
      <c r="K18" s="31" t="s">
        <v>1107</v>
      </c>
      <c r="L18" s="56">
        <v>14902704</v>
      </c>
      <c r="M18" s="55">
        <v>4859214</v>
      </c>
      <c r="N18" s="40">
        <v>8498725</v>
      </c>
      <c r="O18" s="55">
        <v>3165548</v>
      </c>
      <c r="P18" s="55">
        <v>2058108</v>
      </c>
      <c r="Q18" s="55">
        <v>33484299</v>
      </c>
      <c r="R18" s="31" t="s">
        <v>1289</v>
      </c>
      <c r="S18" s="55">
        <v>33484299</v>
      </c>
      <c r="T18" s="40">
        <v>8815000</v>
      </c>
      <c r="U18" s="55">
        <v>6710000</v>
      </c>
      <c r="V18" s="64">
        <v>11764384</v>
      </c>
      <c r="W18" s="57">
        <v>7038725</v>
      </c>
      <c r="X18" s="57">
        <v>0</v>
      </c>
      <c r="Y18" s="65">
        <v>-843810</v>
      </c>
      <c r="Z18" s="32">
        <v>33484299</v>
      </c>
      <c r="AA18" s="55">
        <v>33484299</v>
      </c>
      <c r="AB18" s="55">
        <v>0</v>
      </c>
      <c r="AC18" s="55">
        <v>0</v>
      </c>
      <c r="AD18" s="66">
        <v>15525000</v>
      </c>
      <c r="AE18" s="55">
        <v>0</v>
      </c>
      <c r="AF18" s="55">
        <v>3500000</v>
      </c>
      <c r="AG18" s="55">
        <v>3538725</v>
      </c>
      <c r="AH18" s="55">
        <v>0</v>
      </c>
      <c r="AI18" s="55">
        <v>0</v>
      </c>
      <c r="AJ18" s="55">
        <v>0</v>
      </c>
      <c r="AK18" s="55">
        <v>1357359</v>
      </c>
      <c r="AL18" s="55">
        <v>11764384</v>
      </c>
      <c r="AM18" s="55">
        <v>0</v>
      </c>
      <c r="AN18" s="55">
        <v>0</v>
      </c>
      <c r="AO18" s="16">
        <v>11764384</v>
      </c>
      <c r="AP18" s="65">
        <v>-843810</v>
      </c>
      <c r="AQ18" s="34">
        <v>33484299</v>
      </c>
      <c r="AR18" s="35">
        <v>33484299</v>
      </c>
      <c r="AS18" s="17" t="s">
        <v>177</v>
      </c>
      <c r="AT18" s="17" t="s">
        <v>177</v>
      </c>
    </row>
    <row r="19" spans="1:46" s="3" customFormat="1" ht="14.65" customHeight="1" x14ac:dyDescent="0.25">
      <c r="A19" s="31">
        <v>10873</v>
      </c>
      <c r="B19" s="378" t="s">
        <v>1588</v>
      </c>
      <c r="C19" s="39" t="s">
        <v>1589</v>
      </c>
      <c r="D19" s="396"/>
      <c r="E19" s="397" t="s">
        <v>1338</v>
      </c>
      <c r="F19" s="398">
        <v>21229</v>
      </c>
      <c r="G19" s="378" t="s">
        <v>156</v>
      </c>
      <c r="H19" s="380">
        <v>34</v>
      </c>
      <c r="I19" s="380">
        <v>0</v>
      </c>
      <c r="J19" s="381">
        <v>45638</v>
      </c>
      <c r="K19" s="31" t="s">
        <v>1107</v>
      </c>
      <c r="L19" s="56">
        <v>4734334</v>
      </c>
      <c r="M19" s="55">
        <v>636637</v>
      </c>
      <c r="N19" s="40">
        <v>124178</v>
      </c>
      <c r="O19" s="55">
        <v>0</v>
      </c>
      <c r="P19" s="55">
        <v>0</v>
      </c>
      <c r="Q19" s="55">
        <v>5495149</v>
      </c>
      <c r="R19" s="31" t="s">
        <v>1265</v>
      </c>
      <c r="S19" s="55">
        <v>5495149</v>
      </c>
      <c r="T19" s="41">
        <v>0</v>
      </c>
      <c r="U19" s="55">
        <v>0</v>
      </c>
      <c r="V19" s="64">
        <v>0</v>
      </c>
      <c r="W19" s="57">
        <v>3000000</v>
      </c>
      <c r="X19" s="57">
        <v>0</v>
      </c>
      <c r="Y19" s="65">
        <v>2495149</v>
      </c>
      <c r="Z19" s="32">
        <v>5495149</v>
      </c>
      <c r="AA19" s="55">
        <v>5495149</v>
      </c>
      <c r="AB19" s="55">
        <v>0</v>
      </c>
      <c r="AC19" s="55">
        <v>0</v>
      </c>
      <c r="AD19" s="66">
        <v>0</v>
      </c>
      <c r="AE19" s="55">
        <v>0</v>
      </c>
      <c r="AF19" s="55">
        <v>0</v>
      </c>
      <c r="AG19" s="55">
        <v>0</v>
      </c>
      <c r="AH19" s="55">
        <v>0</v>
      </c>
      <c r="AI19" s="55">
        <v>3000000</v>
      </c>
      <c r="AJ19" s="55">
        <v>0</v>
      </c>
      <c r="AK19" s="55">
        <v>0</v>
      </c>
      <c r="AL19" s="55">
        <v>0</v>
      </c>
      <c r="AM19" s="55">
        <v>0</v>
      </c>
      <c r="AN19" s="55">
        <v>0</v>
      </c>
      <c r="AO19" s="16">
        <v>0</v>
      </c>
      <c r="AP19" s="65">
        <v>2495149</v>
      </c>
      <c r="AQ19" s="34">
        <v>5495149</v>
      </c>
      <c r="AR19" s="35">
        <v>5495149</v>
      </c>
      <c r="AS19" s="17" t="s">
        <v>177</v>
      </c>
      <c r="AT19" s="17" t="s">
        <v>177</v>
      </c>
    </row>
    <row r="20" spans="1:46" s="3" customFormat="1" ht="14.65" customHeight="1" x14ac:dyDescent="0.25">
      <c r="A20" s="31">
        <v>10869</v>
      </c>
      <c r="B20" s="378" t="s">
        <v>1590</v>
      </c>
      <c r="C20" s="39" t="s">
        <v>1589</v>
      </c>
      <c r="D20" s="379" t="s">
        <v>1591</v>
      </c>
      <c r="E20" s="30" t="s">
        <v>1338</v>
      </c>
      <c r="F20" s="378">
        <v>21229</v>
      </c>
      <c r="G20" s="378" t="s">
        <v>156</v>
      </c>
      <c r="H20" s="380">
        <v>56</v>
      </c>
      <c r="I20" s="380">
        <v>5</v>
      </c>
      <c r="J20" s="381">
        <v>45638</v>
      </c>
      <c r="K20" s="31" t="s">
        <v>169</v>
      </c>
      <c r="L20" s="56">
        <v>23290151</v>
      </c>
      <c r="M20" s="55">
        <v>9538015</v>
      </c>
      <c r="N20" s="40">
        <v>2741999</v>
      </c>
      <c r="O20" s="55">
        <v>3600000</v>
      </c>
      <c r="P20" s="55">
        <v>2270120</v>
      </c>
      <c r="Q20" s="55">
        <v>41440285</v>
      </c>
      <c r="R20" s="31" t="s">
        <v>1265</v>
      </c>
      <c r="S20" s="55">
        <v>41440285</v>
      </c>
      <c r="T20" s="41">
        <v>15560000</v>
      </c>
      <c r="U20" s="55">
        <v>3500000</v>
      </c>
      <c r="V20" s="64">
        <v>5376208</v>
      </c>
      <c r="W20" s="57">
        <v>4300000</v>
      </c>
      <c r="X20" s="57">
        <v>0</v>
      </c>
      <c r="Y20" s="65">
        <v>12704077</v>
      </c>
      <c r="Z20" s="32">
        <v>41440285</v>
      </c>
      <c r="AA20" s="55">
        <v>41440285</v>
      </c>
      <c r="AB20" s="55">
        <v>0</v>
      </c>
      <c r="AC20" s="55"/>
      <c r="AD20" s="66">
        <v>19060000</v>
      </c>
      <c r="AE20" s="55">
        <v>0</v>
      </c>
      <c r="AF20" s="55">
        <v>3500000</v>
      </c>
      <c r="AG20" s="55">
        <v>800000</v>
      </c>
      <c r="AH20" s="55">
        <v>0</v>
      </c>
      <c r="AI20" s="55">
        <v>0</v>
      </c>
      <c r="AJ20" s="55">
        <v>0</v>
      </c>
      <c r="AK20" s="55">
        <v>1428483</v>
      </c>
      <c r="AL20" s="55">
        <v>5376208</v>
      </c>
      <c r="AM20" s="55">
        <v>0</v>
      </c>
      <c r="AN20" s="55">
        <v>0</v>
      </c>
      <c r="AO20" s="16">
        <v>5376208</v>
      </c>
      <c r="AP20" s="65">
        <v>12704077</v>
      </c>
      <c r="AQ20" s="34">
        <v>41440285</v>
      </c>
      <c r="AR20" s="35">
        <v>41440285</v>
      </c>
      <c r="AS20" s="17" t="s">
        <v>177</v>
      </c>
      <c r="AT20" s="17" t="s">
        <v>177</v>
      </c>
    </row>
    <row r="21" spans="1:46" s="3" customFormat="1" ht="14.65" customHeight="1" x14ac:dyDescent="0.25">
      <c r="A21" s="31">
        <v>11060</v>
      </c>
      <c r="B21" s="378" t="s">
        <v>1592</v>
      </c>
      <c r="C21" s="44" t="s">
        <v>1257</v>
      </c>
      <c r="D21" s="378" t="s">
        <v>1593</v>
      </c>
      <c r="E21" s="30" t="s">
        <v>686</v>
      </c>
      <c r="F21" s="378">
        <v>20678</v>
      </c>
      <c r="G21" s="378" t="s">
        <v>360</v>
      </c>
      <c r="H21" s="380">
        <v>35</v>
      </c>
      <c r="I21" s="380">
        <v>7</v>
      </c>
      <c r="J21" s="381">
        <v>45644</v>
      </c>
      <c r="K21" s="31" t="s">
        <v>169</v>
      </c>
      <c r="L21" s="56">
        <v>9108920</v>
      </c>
      <c r="M21" s="55">
        <v>3603698</v>
      </c>
      <c r="N21" s="40">
        <v>1905000</v>
      </c>
      <c r="O21" s="55">
        <v>1905636</v>
      </c>
      <c r="P21" s="55">
        <v>380346</v>
      </c>
      <c r="Q21" s="55">
        <v>16903600</v>
      </c>
      <c r="R21" s="31" t="s">
        <v>1289</v>
      </c>
      <c r="S21" s="55">
        <v>16903600</v>
      </c>
      <c r="T21" s="41">
        <v>0</v>
      </c>
      <c r="U21" s="55">
        <v>0</v>
      </c>
      <c r="V21" s="64">
        <v>1350000</v>
      </c>
      <c r="W21" s="57">
        <v>0</v>
      </c>
      <c r="X21" s="57">
        <v>0</v>
      </c>
      <c r="Y21" s="65">
        <v>15553600</v>
      </c>
      <c r="Z21" s="32">
        <v>16903600</v>
      </c>
      <c r="AA21" s="55">
        <v>16903600</v>
      </c>
      <c r="AB21" s="55">
        <v>0</v>
      </c>
      <c r="AC21" s="55">
        <v>0</v>
      </c>
      <c r="AD21" s="66">
        <v>0</v>
      </c>
      <c r="AE21" s="55">
        <v>0</v>
      </c>
      <c r="AF21" s="55">
        <v>0</v>
      </c>
      <c r="AG21" s="55">
        <v>0</v>
      </c>
      <c r="AH21" s="55">
        <v>0</v>
      </c>
      <c r="AI21" s="55">
        <v>0</v>
      </c>
      <c r="AJ21" s="55">
        <v>0</v>
      </c>
      <c r="AK21" s="55">
        <v>0</v>
      </c>
      <c r="AL21" s="55">
        <v>0</v>
      </c>
      <c r="AM21" s="55">
        <v>1500000</v>
      </c>
      <c r="AN21" s="55">
        <v>1350000</v>
      </c>
      <c r="AO21" s="16">
        <v>1350000</v>
      </c>
      <c r="AP21" s="65">
        <v>15553600</v>
      </c>
      <c r="AQ21" s="34">
        <v>16903600</v>
      </c>
      <c r="AR21" s="35">
        <v>16903600</v>
      </c>
      <c r="AS21" s="17" t="s">
        <v>177</v>
      </c>
      <c r="AT21" s="17" t="s">
        <v>177</v>
      </c>
    </row>
    <row r="22" spans="1:46" s="3" customFormat="1" ht="14.65" customHeight="1" x14ac:dyDescent="0.25">
      <c r="A22" s="31">
        <v>11022</v>
      </c>
      <c r="B22" s="378" t="s">
        <v>1594</v>
      </c>
      <c r="C22" s="39" t="s">
        <v>1595</v>
      </c>
      <c r="D22" s="378" t="s">
        <v>1596</v>
      </c>
      <c r="E22" s="30" t="s">
        <v>317</v>
      </c>
      <c r="F22" s="74">
        <v>21060</v>
      </c>
      <c r="G22" s="378" t="s">
        <v>226</v>
      </c>
      <c r="H22" s="380">
        <v>757</v>
      </c>
      <c r="I22" s="380">
        <v>54</v>
      </c>
      <c r="J22" s="381">
        <v>45645</v>
      </c>
      <c r="K22" s="31" t="s">
        <v>1107</v>
      </c>
      <c r="L22" s="56">
        <v>64648653</v>
      </c>
      <c r="M22" s="55">
        <v>84545817</v>
      </c>
      <c r="N22" s="40">
        <v>168882551</v>
      </c>
      <c r="O22" s="55">
        <v>21102689</v>
      </c>
      <c r="P22" s="55">
        <v>3150125</v>
      </c>
      <c r="Q22" s="55">
        <v>342329835</v>
      </c>
      <c r="R22" s="31" t="s">
        <v>1289</v>
      </c>
      <c r="S22" s="55">
        <v>342329835</v>
      </c>
      <c r="T22" s="41">
        <v>79190000</v>
      </c>
      <c r="U22" s="55">
        <v>98810000</v>
      </c>
      <c r="V22" s="64">
        <v>119877447</v>
      </c>
      <c r="W22" s="57">
        <v>5000000</v>
      </c>
      <c r="X22" s="57">
        <v>0</v>
      </c>
      <c r="Y22" s="65">
        <v>39452388</v>
      </c>
      <c r="Z22" s="32">
        <v>342329835</v>
      </c>
      <c r="AA22" s="55">
        <v>342329835</v>
      </c>
      <c r="AB22" s="55">
        <v>0</v>
      </c>
      <c r="AC22" s="55">
        <v>0</v>
      </c>
      <c r="AD22" s="66">
        <v>178000000</v>
      </c>
      <c r="AE22" s="55">
        <v>0</v>
      </c>
      <c r="AF22" s="55">
        <v>5000000</v>
      </c>
      <c r="AG22" s="55">
        <v>0</v>
      </c>
      <c r="AH22" s="55">
        <v>0</v>
      </c>
      <c r="AI22" s="55">
        <v>0</v>
      </c>
      <c r="AJ22" s="55">
        <v>0</v>
      </c>
      <c r="AK22" s="55">
        <v>14292139</v>
      </c>
      <c r="AL22" s="55">
        <v>119877447</v>
      </c>
      <c r="AM22" s="55">
        <v>0</v>
      </c>
      <c r="AN22" s="55">
        <v>0</v>
      </c>
      <c r="AO22" s="16">
        <v>119877447</v>
      </c>
      <c r="AP22" s="65">
        <v>39452388</v>
      </c>
      <c r="AQ22" s="34">
        <v>342329835</v>
      </c>
      <c r="AR22" s="35">
        <v>342329835</v>
      </c>
      <c r="AS22" s="17" t="s">
        <v>177</v>
      </c>
      <c r="AT22" s="17" t="s">
        <v>177</v>
      </c>
    </row>
    <row r="23" spans="1:46" s="3" customFormat="1" ht="14.65" customHeight="1" x14ac:dyDescent="0.25">
      <c r="A23" s="31">
        <v>11205</v>
      </c>
      <c r="B23" s="378" t="s">
        <v>1602</v>
      </c>
      <c r="C23" s="30" t="s">
        <v>1563</v>
      </c>
      <c r="D23" s="30" t="s">
        <v>1603</v>
      </c>
      <c r="E23" s="30" t="s">
        <v>1396</v>
      </c>
      <c r="F23" s="74">
        <v>21044</v>
      </c>
      <c r="G23" s="378" t="s">
        <v>160</v>
      </c>
      <c r="H23" s="380">
        <v>82</v>
      </c>
      <c r="I23" s="380">
        <v>7</v>
      </c>
      <c r="J23" s="381">
        <v>45709</v>
      </c>
      <c r="K23" s="31" t="s">
        <v>169</v>
      </c>
      <c r="L23" s="56">
        <v>26809388</v>
      </c>
      <c r="M23" s="55">
        <v>10509592</v>
      </c>
      <c r="N23" s="40">
        <v>6467417</v>
      </c>
      <c r="O23" s="55">
        <v>2500000</v>
      </c>
      <c r="P23" s="55">
        <v>1591243</v>
      </c>
      <c r="Q23" s="55">
        <v>47877640</v>
      </c>
      <c r="R23" s="31" t="s">
        <v>1289</v>
      </c>
      <c r="S23" s="55">
        <v>47877640</v>
      </c>
      <c r="T23" s="41">
        <v>8437600</v>
      </c>
      <c r="U23" s="55">
        <v>0</v>
      </c>
      <c r="V23" s="64">
        <v>12802010</v>
      </c>
      <c r="W23" s="57">
        <v>3000000</v>
      </c>
      <c r="X23" s="57">
        <v>0</v>
      </c>
      <c r="Y23" s="65">
        <v>23638030</v>
      </c>
      <c r="Z23" s="32">
        <v>47877640</v>
      </c>
      <c r="AA23" s="55">
        <v>47877640</v>
      </c>
      <c r="AB23" s="55">
        <v>0</v>
      </c>
      <c r="AC23" s="55">
        <v>0</v>
      </c>
      <c r="AD23" s="66">
        <v>8437600</v>
      </c>
      <c r="AE23" s="55">
        <v>0</v>
      </c>
      <c r="AF23" s="55">
        <v>3000000</v>
      </c>
      <c r="AG23" s="55">
        <v>0</v>
      </c>
      <c r="AH23" s="55">
        <v>0</v>
      </c>
      <c r="AI23" s="55">
        <v>0</v>
      </c>
      <c r="AJ23" s="55">
        <v>0</v>
      </c>
      <c r="AK23" s="55">
        <v>1471449</v>
      </c>
      <c r="AL23" s="55">
        <v>12802010</v>
      </c>
      <c r="AM23" s="55">
        <v>0</v>
      </c>
      <c r="AN23" s="55">
        <v>0</v>
      </c>
      <c r="AO23" s="16">
        <v>12802010</v>
      </c>
      <c r="AP23" s="65">
        <v>23638030</v>
      </c>
      <c r="AQ23" s="34">
        <v>47877640</v>
      </c>
      <c r="AR23" s="35">
        <v>47877640</v>
      </c>
      <c r="AS23" s="17" t="s">
        <v>177</v>
      </c>
      <c r="AT23" s="17" t="s">
        <v>177</v>
      </c>
    </row>
    <row r="24" spans="1:46" s="3" customFormat="1" ht="14.65" customHeight="1" x14ac:dyDescent="0.25">
      <c r="A24" s="31">
        <v>11101</v>
      </c>
      <c r="B24" s="378" t="s">
        <v>1604</v>
      </c>
      <c r="C24" s="30" t="s">
        <v>1563</v>
      </c>
      <c r="D24" s="382" t="s">
        <v>1605</v>
      </c>
      <c r="E24" s="30" t="s">
        <v>1396</v>
      </c>
      <c r="F24" s="74">
        <v>21044</v>
      </c>
      <c r="G24" s="378" t="s">
        <v>160</v>
      </c>
      <c r="H24" s="380">
        <v>68</v>
      </c>
      <c r="I24" s="380">
        <v>6</v>
      </c>
      <c r="J24" s="381">
        <v>45720</v>
      </c>
      <c r="K24" s="31" t="s">
        <v>169</v>
      </c>
      <c r="L24" s="56">
        <v>17223218</v>
      </c>
      <c r="M24" s="55">
        <v>7512953</v>
      </c>
      <c r="N24" s="40">
        <v>4605057</v>
      </c>
      <c r="O24" s="55">
        <v>3318606</v>
      </c>
      <c r="P24" s="55">
        <v>1309936</v>
      </c>
      <c r="Q24" s="55">
        <v>33969770</v>
      </c>
      <c r="R24" s="31" t="s">
        <v>1289</v>
      </c>
      <c r="S24" s="55">
        <v>33969770</v>
      </c>
      <c r="T24" s="41">
        <v>5930000</v>
      </c>
      <c r="U24" s="55">
        <v>0</v>
      </c>
      <c r="V24" s="64">
        <v>7938056</v>
      </c>
      <c r="W24" s="57">
        <v>3400000</v>
      </c>
      <c r="X24" s="57">
        <v>0</v>
      </c>
      <c r="Y24" s="65">
        <v>16701714</v>
      </c>
      <c r="Z24" s="32">
        <v>33969770</v>
      </c>
      <c r="AA24" s="55">
        <v>33969770</v>
      </c>
      <c r="AB24" s="55">
        <v>0</v>
      </c>
      <c r="AC24" s="55">
        <v>0</v>
      </c>
      <c r="AD24" s="66">
        <v>5930000</v>
      </c>
      <c r="AE24" s="55">
        <v>0</v>
      </c>
      <c r="AF24" s="55">
        <v>3400000</v>
      </c>
      <c r="AG24" s="55">
        <v>0</v>
      </c>
      <c r="AH24" s="55">
        <v>0</v>
      </c>
      <c r="AI24" s="55">
        <v>0</v>
      </c>
      <c r="AJ24" s="55">
        <v>0</v>
      </c>
      <c r="AK24" s="55">
        <v>844483</v>
      </c>
      <c r="AL24" s="55">
        <v>7938056</v>
      </c>
      <c r="AM24" s="55">
        <v>0</v>
      </c>
      <c r="AN24" s="55">
        <v>0</v>
      </c>
      <c r="AO24" s="16">
        <v>7938056</v>
      </c>
      <c r="AP24" s="65">
        <v>16701714</v>
      </c>
      <c r="AQ24" s="34">
        <v>33969770</v>
      </c>
      <c r="AR24" s="35">
        <v>33969770</v>
      </c>
      <c r="AS24" s="17" t="s">
        <v>177</v>
      </c>
      <c r="AT24" s="17" t="s">
        <v>177</v>
      </c>
    </row>
    <row r="25" spans="1:46" s="3" customFormat="1" ht="14.65" customHeight="1" x14ac:dyDescent="0.25">
      <c r="A25" s="31">
        <v>11046</v>
      </c>
      <c r="B25" s="378" t="s">
        <v>1606</v>
      </c>
      <c r="C25" s="30" t="s">
        <v>1563</v>
      </c>
      <c r="D25" s="378" t="s">
        <v>1607</v>
      </c>
      <c r="E25" s="30" t="s">
        <v>684</v>
      </c>
      <c r="F25" s="74">
        <v>21044</v>
      </c>
      <c r="G25" s="378" t="s">
        <v>160</v>
      </c>
      <c r="H25" s="380">
        <v>55</v>
      </c>
      <c r="I25" s="380">
        <v>5</v>
      </c>
      <c r="J25" s="381">
        <v>45720</v>
      </c>
      <c r="K25" s="31" t="s">
        <v>169</v>
      </c>
      <c r="L25" s="56">
        <v>17212310</v>
      </c>
      <c r="M25" s="55">
        <v>6605970</v>
      </c>
      <c r="N25" s="40">
        <v>3779234</v>
      </c>
      <c r="O25" s="55">
        <v>2500000</v>
      </c>
      <c r="P25" s="55">
        <v>1161268</v>
      </c>
      <c r="Q25" s="55">
        <v>31258782</v>
      </c>
      <c r="R25" s="31" t="s">
        <v>1289</v>
      </c>
      <c r="S25" s="55">
        <v>31258782</v>
      </c>
      <c r="T25" s="41">
        <v>0</v>
      </c>
      <c r="U25" s="55">
        <v>0</v>
      </c>
      <c r="V25" s="64">
        <v>11779000</v>
      </c>
      <c r="W25" s="57">
        <v>0</v>
      </c>
      <c r="X25" s="57">
        <v>1196650</v>
      </c>
      <c r="Y25" s="65">
        <v>18283132</v>
      </c>
      <c r="Z25" s="32">
        <v>31258782</v>
      </c>
      <c r="AA25" s="55">
        <v>31258782</v>
      </c>
      <c r="AB25" s="55">
        <v>0</v>
      </c>
      <c r="AC25" s="55">
        <v>1196650</v>
      </c>
      <c r="AD25" s="66">
        <v>0</v>
      </c>
      <c r="AE25" s="55">
        <v>0</v>
      </c>
      <c r="AF25" s="55">
        <v>0</v>
      </c>
      <c r="AG25" s="55">
        <v>0</v>
      </c>
      <c r="AH25" s="55">
        <v>0</v>
      </c>
      <c r="AI25" s="55">
        <v>0</v>
      </c>
      <c r="AJ25" s="55">
        <v>0</v>
      </c>
      <c r="AK25" s="55">
        <v>0</v>
      </c>
      <c r="AL25" s="55">
        <v>0</v>
      </c>
      <c r="AM25" s="55">
        <v>1500000</v>
      </c>
      <c r="AN25" s="55">
        <v>11779000</v>
      </c>
      <c r="AO25" s="16">
        <v>11779000</v>
      </c>
      <c r="AP25" s="65">
        <v>18283132</v>
      </c>
      <c r="AQ25" s="34">
        <v>31258782</v>
      </c>
      <c r="AR25" s="35">
        <v>31258782</v>
      </c>
      <c r="AS25" s="17" t="s">
        <v>177</v>
      </c>
      <c r="AT25" s="17" t="s">
        <v>177</v>
      </c>
    </row>
    <row r="26" spans="1:46" s="3" customFormat="1" ht="14.65" customHeight="1" x14ac:dyDescent="0.25">
      <c r="A26" s="31">
        <v>11133</v>
      </c>
      <c r="B26" s="378" t="s">
        <v>1608</v>
      </c>
      <c r="C26" s="30" t="s">
        <v>1609</v>
      </c>
      <c r="D26" s="378" t="s">
        <v>1610</v>
      </c>
      <c r="E26" s="30" t="s">
        <v>230</v>
      </c>
      <c r="F26" s="74">
        <v>21221</v>
      </c>
      <c r="G26" s="378" t="s">
        <v>104</v>
      </c>
      <c r="H26" s="380">
        <v>208</v>
      </c>
      <c r="I26" s="380">
        <v>16</v>
      </c>
      <c r="J26" s="381">
        <v>45750</v>
      </c>
      <c r="K26" s="31" t="s">
        <v>1107</v>
      </c>
      <c r="L26" s="56">
        <v>17773815</v>
      </c>
      <c r="M26" s="55">
        <v>9503694</v>
      </c>
      <c r="N26" s="40">
        <v>26522303</v>
      </c>
      <c r="O26" s="55">
        <v>4857050</v>
      </c>
      <c r="P26" s="55">
        <v>4302453</v>
      </c>
      <c r="Q26" s="55">
        <v>62959315</v>
      </c>
      <c r="R26" s="31" t="s">
        <v>175</v>
      </c>
      <c r="S26" s="55">
        <v>62959315</v>
      </c>
      <c r="T26" s="41">
        <v>9368400</v>
      </c>
      <c r="U26" s="55">
        <v>18476600</v>
      </c>
      <c r="V26" s="64">
        <v>18640000</v>
      </c>
      <c r="W26" s="57">
        <v>0</v>
      </c>
      <c r="X26" s="57">
        <v>0</v>
      </c>
      <c r="Y26" s="65">
        <v>16474315</v>
      </c>
      <c r="Z26" s="32">
        <v>62959315</v>
      </c>
      <c r="AA26" s="55">
        <v>62959315</v>
      </c>
      <c r="AB26" s="55">
        <v>0</v>
      </c>
      <c r="AC26" s="55">
        <v>0</v>
      </c>
      <c r="AD26" s="66">
        <v>27845000</v>
      </c>
      <c r="AE26" s="55">
        <v>0</v>
      </c>
      <c r="AF26" s="55">
        <v>0</v>
      </c>
      <c r="AG26" s="55">
        <v>0</v>
      </c>
      <c r="AH26" s="55">
        <v>0</v>
      </c>
      <c r="AI26" s="55">
        <v>0</v>
      </c>
      <c r="AJ26" s="55">
        <v>0</v>
      </c>
      <c r="AK26" s="55">
        <v>2065416</v>
      </c>
      <c r="AL26" s="55">
        <v>18640000</v>
      </c>
      <c r="AM26" s="55">
        <v>0</v>
      </c>
      <c r="AN26" s="55">
        <v>0</v>
      </c>
      <c r="AO26" s="16">
        <v>18640000</v>
      </c>
      <c r="AP26" s="65">
        <v>16474315</v>
      </c>
      <c r="AQ26" s="34">
        <v>62959315</v>
      </c>
      <c r="AR26" s="35">
        <v>62959315</v>
      </c>
      <c r="AS26" s="17" t="s">
        <v>177</v>
      </c>
      <c r="AT26" s="17" t="s">
        <v>177</v>
      </c>
    </row>
    <row r="27" spans="1:46" s="3" customFormat="1" ht="14.65" customHeight="1" x14ac:dyDescent="0.25">
      <c r="A27" s="31">
        <v>10995</v>
      </c>
      <c r="B27" s="378" t="s">
        <v>1611</v>
      </c>
      <c r="C27" s="30" t="s">
        <v>1559</v>
      </c>
      <c r="D27" s="378" t="s">
        <v>1612</v>
      </c>
      <c r="E27" s="30" t="s">
        <v>1613</v>
      </c>
      <c r="F27" s="74">
        <v>20912</v>
      </c>
      <c r="G27" s="378" t="s">
        <v>1601</v>
      </c>
      <c r="H27" s="380">
        <v>125</v>
      </c>
      <c r="I27" s="380"/>
      <c r="J27" s="381">
        <v>45758</v>
      </c>
      <c r="K27" s="31" t="s">
        <v>1107</v>
      </c>
      <c r="L27" s="56">
        <v>5999729</v>
      </c>
      <c r="M27" s="55">
        <v>2561568</v>
      </c>
      <c r="N27" s="40">
        <v>80000</v>
      </c>
      <c r="O27" s="55">
        <v>500000</v>
      </c>
      <c r="P27" s="55">
        <v>0</v>
      </c>
      <c r="Q27" s="55">
        <v>9141297</v>
      </c>
      <c r="R27" s="31" t="s">
        <v>1289</v>
      </c>
      <c r="S27" s="55">
        <v>9141297</v>
      </c>
      <c r="T27" s="41">
        <v>0</v>
      </c>
      <c r="U27" s="55">
        <v>0</v>
      </c>
      <c r="V27" s="64">
        <v>0</v>
      </c>
      <c r="W27" s="57">
        <v>0</v>
      </c>
      <c r="X27" s="57">
        <v>2000000</v>
      </c>
      <c r="Y27" s="65">
        <v>7141297</v>
      </c>
      <c r="Z27" s="32">
        <v>9141297</v>
      </c>
      <c r="AA27" s="55">
        <v>9141297</v>
      </c>
      <c r="AB27" s="55">
        <v>2000000</v>
      </c>
      <c r="AC27" s="55">
        <v>0</v>
      </c>
      <c r="AD27" s="66">
        <v>0</v>
      </c>
      <c r="AE27" s="55">
        <v>0</v>
      </c>
      <c r="AF27" s="55">
        <v>0</v>
      </c>
      <c r="AG27" s="55">
        <v>0</v>
      </c>
      <c r="AH27" s="55">
        <v>0</v>
      </c>
      <c r="AI27" s="55">
        <v>0</v>
      </c>
      <c r="AJ27" s="55">
        <v>0</v>
      </c>
      <c r="AK27" s="55">
        <v>0</v>
      </c>
      <c r="AL27" s="55">
        <v>0</v>
      </c>
      <c r="AM27" s="55">
        <v>0</v>
      </c>
      <c r="AN27" s="55">
        <v>0</v>
      </c>
      <c r="AO27" s="16">
        <v>0</v>
      </c>
      <c r="AP27" s="65">
        <v>7141297</v>
      </c>
      <c r="AQ27" s="34">
        <v>9141297</v>
      </c>
      <c r="AR27" s="35">
        <v>9141297</v>
      </c>
      <c r="AS27" s="17" t="s">
        <v>177</v>
      </c>
      <c r="AT27" s="17" t="s">
        <v>177</v>
      </c>
    </row>
    <row r="28" spans="1:46" s="3" customFormat="1" ht="14.65" customHeight="1" x14ac:dyDescent="0.25">
      <c r="A28" s="31">
        <v>11042</v>
      </c>
      <c r="B28" s="378" t="s">
        <v>1614</v>
      </c>
      <c r="C28" s="30" t="s">
        <v>1615</v>
      </c>
      <c r="D28" s="378" t="s">
        <v>1616</v>
      </c>
      <c r="E28" s="30" t="s">
        <v>1338</v>
      </c>
      <c r="F28" s="74">
        <v>21218</v>
      </c>
      <c r="G28" s="378" t="s">
        <v>156</v>
      </c>
      <c r="H28" s="380">
        <v>83</v>
      </c>
      <c r="I28" s="380">
        <v>7</v>
      </c>
      <c r="J28" s="381">
        <v>45770</v>
      </c>
      <c r="K28" s="31" t="s">
        <v>1617</v>
      </c>
      <c r="L28" s="56">
        <v>17663774</v>
      </c>
      <c r="M28" s="55">
        <v>4531369</v>
      </c>
      <c r="N28" s="40">
        <v>5036674</v>
      </c>
      <c r="O28" s="55">
        <v>3065643</v>
      </c>
      <c r="P28" s="55">
        <v>851201</v>
      </c>
      <c r="Q28" s="55">
        <v>31148661</v>
      </c>
      <c r="R28" s="31" t="s">
        <v>1289</v>
      </c>
      <c r="S28" s="55">
        <v>31148661</v>
      </c>
      <c r="T28" s="41">
        <v>6835000</v>
      </c>
      <c r="U28" s="55">
        <v>6805000</v>
      </c>
      <c r="V28" s="64">
        <v>11567458</v>
      </c>
      <c r="W28" s="57">
        <v>5377529</v>
      </c>
      <c r="X28" s="57">
        <v>0</v>
      </c>
      <c r="Y28" s="65">
        <v>563674</v>
      </c>
      <c r="Z28" s="32">
        <v>31148661</v>
      </c>
      <c r="AA28" s="55">
        <v>31148661</v>
      </c>
      <c r="AB28" s="55">
        <v>0</v>
      </c>
      <c r="AC28" s="55">
        <v>0</v>
      </c>
      <c r="AD28" s="66">
        <v>13640000</v>
      </c>
      <c r="AE28" s="55">
        <v>2397529</v>
      </c>
      <c r="AF28" s="55">
        <v>2980000</v>
      </c>
      <c r="AG28" s="55">
        <v>0</v>
      </c>
      <c r="AH28" s="55">
        <v>0</v>
      </c>
      <c r="AI28" s="55">
        <v>0</v>
      </c>
      <c r="AJ28" s="55">
        <v>0</v>
      </c>
      <c r="AK28" s="55">
        <v>1271149</v>
      </c>
      <c r="AL28" s="55">
        <v>11567458</v>
      </c>
      <c r="AM28" s="55">
        <v>0</v>
      </c>
      <c r="AN28" s="55">
        <v>0</v>
      </c>
      <c r="AO28" s="16">
        <v>11567458</v>
      </c>
      <c r="AP28" s="65">
        <v>563674</v>
      </c>
      <c r="AQ28" s="34">
        <v>31148661</v>
      </c>
      <c r="AR28" s="35">
        <v>31148661</v>
      </c>
      <c r="AS28" s="17" t="s">
        <v>177</v>
      </c>
      <c r="AT28" s="17" t="s">
        <v>177</v>
      </c>
    </row>
    <row r="29" spans="1:46" s="3" customFormat="1" ht="14.65" customHeight="1" x14ac:dyDescent="0.25">
      <c r="A29" s="31">
        <v>11096</v>
      </c>
      <c r="B29" s="378" t="s">
        <v>1618</v>
      </c>
      <c r="C29" s="30" t="s">
        <v>1582</v>
      </c>
      <c r="D29" s="378" t="s">
        <v>1619</v>
      </c>
      <c r="E29" s="30" t="s">
        <v>1620</v>
      </c>
      <c r="F29" s="74">
        <v>21660</v>
      </c>
      <c r="G29" s="378" t="s">
        <v>158</v>
      </c>
      <c r="H29" s="380">
        <v>68</v>
      </c>
      <c r="I29" s="380">
        <v>6</v>
      </c>
      <c r="J29" s="381">
        <v>45770</v>
      </c>
      <c r="K29" s="31" t="s">
        <v>1107</v>
      </c>
      <c r="L29" s="56">
        <v>7705272</v>
      </c>
      <c r="M29" s="55">
        <v>2660968</v>
      </c>
      <c r="N29" s="40">
        <v>3361478</v>
      </c>
      <c r="O29" s="55">
        <v>1753551</v>
      </c>
      <c r="P29" s="55">
        <v>732464</v>
      </c>
      <c r="Q29" s="55">
        <v>16213733</v>
      </c>
      <c r="R29" s="31" t="s">
        <v>1289</v>
      </c>
      <c r="S29" s="55">
        <v>16213733</v>
      </c>
      <c r="T29" s="41">
        <v>7455000</v>
      </c>
      <c r="U29" s="55">
        <v>5210000</v>
      </c>
      <c r="V29" s="64">
        <v>5880671</v>
      </c>
      <c r="W29" s="57">
        <v>2144854</v>
      </c>
      <c r="X29" s="57">
        <v>0</v>
      </c>
      <c r="Y29" s="65">
        <v>-4476792</v>
      </c>
      <c r="Z29" s="32">
        <v>16213733</v>
      </c>
      <c r="AA29" s="55">
        <v>16213733</v>
      </c>
      <c r="AB29" s="55">
        <v>0</v>
      </c>
      <c r="AC29" s="55">
        <v>0</v>
      </c>
      <c r="AD29" s="66">
        <v>12665000</v>
      </c>
      <c r="AE29" s="55">
        <v>0</v>
      </c>
      <c r="AF29" s="55">
        <v>2144854</v>
      </c>
      <c r="AG29" s="55">
        <v>0</v>
      </c>
      <c r="AH29" s="55">
        <v>0</v>
      </c>
      <c r="AI29" s="55">
        <v>0</v>
      </c>
      <c r="AJ29" s="55">
        <v>0</v>
      </c>
      <c r="AK29" s="55">
        <v>675939</v>
      </c>
      <c r="AL29" s="55">
        <v>5880671</v>
      </c>
      <c r="AM29" s="55">
        <v>0</v>
      </c>
      <c r="AN29" s="55">
        <v>0</v>
      </c>
      <c r="AO29" s="16">
        <v>5880671</v>
      </c>
      <c r="AP29" s="65">
        <v>-4476792</v>
      </c>
      <c r="AQ29" s="34">
        <v>16213733</v>
      </c>
      <c r="AR29" s="35">
        <v>16213733</v>
      </c>
      <c r="AS29" s="17" t="s">
        <v>177</v>
      </c>
      <c r="AT29" s="17" t="s">
        <v>177</v>
      </c>
    </row>
    <row r="30" spans="1:46" s="3" customFormat="1" ht="14.65" customHeight="1" x14ac:dyDescent="0.25">
      <c r="A30" s="31">
        <v>11033</v>
      </c>
      <c r="B30" s="378" t="s">
        <v>1621</v>
      </c>
      <c r="C30" s="30" t="s">
        <v>912</v>
      </c>
      <c r="D30" s="378" t="s">
        <v>1622</v>
      </c>
      <c r="E30" s="30" t="s">
        <v>107</v>
      </c>
      <c r="F30" s="74">
        <v>20653</v>
      </c>
      <c r="G30" s="378" t="s">
        <v>907</v>
      </c>
      <c r="H30" s="380">
        <v>40</v>
      </c>
      <c r="I30" s="380">
        <v>3</v>
      </c>
      <c r="J30" s="381">
        <v>45793</v>
      </c>
      <c r="K30" s="31" t="s">
        <v>169</v>
      </c>
      <c r="L30" s="56">
        <v>12942531</v>
      </c>
      <c r="M30" s="55">
        <v>3871888</v>
      </c>
      <c r="N30" s="40">
        <v>1000000</v>
      </c>
      <c r="O30" s="55">
        <v>2195477</v>
      </c>
      <c r="P30" s="55">
        <v>277401</v>
      </c>
      <c r="Q30" s="55">
        <v>20287297</v>
      </c>
      <c r="R30" s="31" t="s">
        <v>1289</v>
      </c>
      <c r="S30" s="55">
        <v>20287297</v>
      </c>
      <c r="T30" s="41">
        <v>0</v>
      </c>
      <c r="U30" s="55">
        <v>0</v>
      </c>
      <c r="V30" s="64">
        <v>12846215</v>
      </c>
      <c r="W30" s="57">
        <v>3000000</v>
      </c>
      <c r="X30" s="57">
        <v>0</v>
      </c>
      <c r="Y30" s="65">
        <v>4441082</v>
      </c>
      <c r="Z30" s="32">
        <v>20287297</v>
      </c>
      <c r="AA30" s="55">
        <v>20287297</v>
      </c>
      <c r="AB30" s="55">
        <v>0</v>
      </c>
      <c r="AC30" s="55">
        <v>0</v>
      </c>
      <c r="AD30" s="66">
        <v>0</v>
      </c>
      <c r="AE30" s="55">
        <v>3000000</v>
      </c>
      <c r="AF30" s="55">
        <v>0</v>
      </c>
      <c r="AG30" s="55">
        <v>0</v>
      </c>
      <c r="AH30" s="55">
        <v>0</v>
      </c>
      <c r="AI30" s="55">
        <v>0</v>
      </c>
      <c r="AJ30" s="55">
        <v>0</v>
      </c>
      <c r="AK30" s="55">
        <v>0</v>
      </c>
      <c r="AL30" s="55">
        <v>0</v>
      </c>
      <c r="AM30" s="55">
        <v>1500000</v>
      </c>
      <c r="AN30" s="55">
        <v>12846215</v>
      </c>
      <c r="AO30" s="16">
        <v>12846215</v>
      </c>
      <c r="AP30" s="65">
        <v>4441082</v>
      </c>
      <c r="AQ30" s="34">
        <v>20287297</v>
      </c>
      <c r="AR30" s="35">
        <v>20287297</v>
      </c>
      <c r="AS30" s="17" t="s">
        <v>177</v>
      </c>
      <c r="AT30" s="17" t="s">
        <v>177</v>
      </c>
    </row>
    <row r="31" spans="1:46" s="3" customFormat="1" ht="14.65" customHeight="1" x14ac:dyDescent="0.25">
      <c r="A31" s="31">
        <v>11108</v>
      </c>
      <c r="B31" s="378" t="s">
        <v>1623</v>
      </c>
      <c r="C31" s="30" t="s">
        <v>1624</v>
      </c>
      <c r="D31" s="378" t="s">
        <v>1625</v>
      </c>
      <c r="E31" s="30" t="s">
        <v>1626</v>
      </c>
      <c r="F31" s="74">
        <v>21208</v>
      </c>
      <c r="G31" s="378" t="s">
        <v>104</v>
      </c>
      <c r="H31" s="380">
        <v>116</v>
      </c>
      <c r="I31" s="380">
        <v>9</v>
      </c>
      <c r="J31" s="381">
        <v>45798</v>
      </c>
      <c r="K31" s="31" t="s">
        <v>1107</v>
      </c>
      <c r="L31" s="56">
        <v>13575073</v>
      </c>
      <c r="M31" s="55">
        <v>5659605</v>
      </c>
      <c r="N31" s="40">
        <v>11925375</v>
      </c>
      <c r="O31" s="55">
        <v>3280853</v>
      </c>
      <c r="P31" s="55">
        <v>1681183</v>
      </c>
      <c r="Q31" s="55">
        <v>36122089</v>
      </c>
      <c r="R31" s="31" t="s">
        <v>175</v>
      </c>
      <c r="S31" s="55">
        <v>36122089</v>
      </c>
      <c r="T31" s="41">
        <v>16565000</v>
      </c>
      <c r="U31" s="55">
        <v>0</v>
      </c>
      <c r="V31" s="64">
        <v>10696754</v>
      </c>
      <c r="W31" s="57">
        <v>3500000</v>
      </c>
      <c r="X31" s="57">
        <v>0</v>
      </c>
      <c r="Y31" s="65">
        <v>5360335</v>
      </c>
      <c r="Z31" s="32">
        <v>36122089</v>
      </c>
      <c r="AA31" s="55">
        <v>36122089</v>
      </c>
      <c r="AB31" s="55">
        <v>0</v>
      </c>
      <c r="AC31" s="55">
        <v>0</v>
      </c>
      <c r="AD31" s="66">
        <v>16565000</v>
      </c>
      <c r="AE31" s="55">
        <v>0</v>
      </c>
      <c r="AF31" s="55">
        <v>3500000</v>
      </c>
      <c r="AG31" s="55">
        <v>0</v>
      </c>
      <c r="AH31" s="55">
        <v>0</v>
      </c>
      <c r="AI31" s="55">
        <v>0</v>
      </c>
      <c r="AJ31" s="55">
        <v>0</v>
      </c>
      <c r="AK31" s="55">
        <v>1236743</v>
      </c>
      <c r="AL31" s="55">
        <v>10696754</v>
      </c>
      <c r="AM31" s="55">
        <v>0</v>
      </c>
      <c r="AN31" s="55">
        <v>0</v>
      </c>
      <c r="AO31" s="16">
        <v>10696754</v>
      </c>
      <c r="AP31" s="65">
        <v>5360335</v>
      </c>
      <c r="AQ31" s="34">
        <v>36122089</v>
      </c>
      <c r="AR31" s="35">
        <v>36122089</v>
      </c>
      <c r="AS31" s="17" t="s">
        <v>177</v>
      </c>
      <c r="AT31" s="17" t="s">
        <v>177</v>
      </c>
    </row>
    <row r="32" spans="1:46" s="3" customFormat="1" ht="14.65" customHeight="1" x14ac:dyDescent="0.25">
      <c r="A32" s="31">
        <v>11142</v>
      </c>
      <c r="B32" s="383" t="s">
        <v>1627</v>
      </c>
      <c r="C32" s="30" t="s">
        <v>1628</v>
      </c>
      <c r="D32" s="378" t="s">
        <v>1629</v>
      </c>
      <c r="E32" s="30" t="s">
        <v>230</v>
      </c>
      <c r="F32" s="74">
        <v>21221</v>
      </c>
      <c r="G32" s="378" t="s">
        <v>104</v>
      </c>
      <c r="H32" s="380">
        <v>165</v>
      </c>
      <c r="I32" s="380">
        <v>13</v>
      </c>
      <c r="J32" s="381">
        <v>45810</v>
      </c>
      <c r="K32" s="31" t="s">
        <v>1107</v>
      </c>
      <c r="L32" s="56">
        <v>12115962</v>
      </c>
      <c r="M32" s="55">
        <v>6876471</v>
      </c>
      <c r="N32" s="40">
        <v>29000000</v>
      </c>
      <c r="O32" s="55">
        <v>4174542</v>
      </c>
      <c r="P32" s="55">
        <v>911176</v>
      </c>
      <c r="Q32" s="55">
        <v>53078151</v>
      </c>
      <c r="R32" s="31" t="s">
        <v>175</v>
      </c>
      <c r="S32" s="55">
        <v>53078151</v>
      </c>
      <c r="T32" s="41">
        <v>0</v>
      </c>
      <c r="U32" s="55">
        <v>26610000</v>
      </c>
      <c r="V32" s="64">
        <v>20821000</v>
      </c>
      <c r="W32" s="57">
        <v>0</v>
      </c>
      <c r="X32" s="57">
        <v>0</v>
      </c>
      <c r="Y32" s="65">
        <v>5647151</v>
      </c>
      <c r="Z32" s="32">
        <v>53078151</v>
      </c>
      <c r="AA32" s="55">
        <v>53078151</v>
      </c>
      <c r="AB32" s="55">
        <v>0</v>
      </c>
      <c r="AC32" s="55">
        <v>0</v>
      </c>
      <c r="AD32" s="66">
        <v>26610000</v>
      </c>
      <c r="AE32" s="55">
        <v>0</v>
      </c>
      <c r="AF32" s="55">
        <v>0</v>
      </c>
      <c r="AG32" s="55">
        <v>0</v>
      </c>
      <c r="AH32" s="55">
        <v>0</v>
      </c>
      <c r="AI32" s="55">
        <v>0</v>
      </c>
      <c r="AJ32" s="55">
        <v>0</v>
      </c>
      <c r="AK32" s="55">
        <v>2192291</v>
      </c>
      <c r="AL32" s="55">
        <v>20821000</v>
      </c>
      <c r="AM32" s="55">
        <v>0</v>
      </c>
      <c r="AN32" s="55">
        <v>0</v>
      </c>
      <c r="AO32" s="16">
        <v>20821000</v>
      </c>
      <c r="AP32" s="65">
        <v>5647151</v>
      </c>
      <c r="AQ32" s="34">
        <v>53078151</v>
      </c>
      <c r="AR32" s="35">
        <v>53078151</v>
      </c>
      <c r="AS32" s="17" t="s">
        <v>177</v>
      </c>
      <c r="AT32" s="17" t="s">
        <v>177</v>
      </c>
    </row>
    <row r="33" spans="1:46" s="3" customFormat="1" ht="14.65" customHeight="1" x14ac:dyDescent="0.25">
      <c r="A33" s="31">
        <v>11037</v>
      </c>
      <c r="B33" s="30" t="s">
        <v>1630</v>
      </c>
      <c r="C33" s="30" t="s">
        <v>1631</v>
      </c>
      <c r="D33" s="378" t="s">
        <v>1632</v>
      </c>
      <c r="E33" s="30" t="s">
        <v>1575</v>
      </c>
      <c r="F33" s="74">
        <v>20743</v>
      </c>
      <c r="G33" s="378" t="s">
        <v>159</v>
      </c>
      <c r="H33" s="380">
        <v>193</v>
      </c>
      <c r="I33" s="380">
        <v>14</v>
      </c>
      <c r="J33" s="381">
        <v>45812</v>
      </c>
      <c r="K33" s="31" t="s">
        <v>169</v>
      </c>
      <c r="L33" s="56">
        <v>51923643</v>
      </c>
      <c r="M33" s="55">
        <v>27086704</v>
      </c>
      <c r="N33" s="40">
        <v>9040859</v>
      </c>
      <c r="O33" s="55">
        <v>5808871</v>
      </c>
      <c r="P33" s="55">
        <v>2306208</v>
      </c>
      <c r="Q33" s="55">
        <v>96166285</v>
      </c>
      <c r="R33" s="31" t="s">
        <v>1289</v>
      </c>
      <c r="S33" s="55">
        <v>96166285</v>
      </c>
      <c r="T33" s="41">
        <v>16510000</v>
      </c>
      <c r="U33" s="55">
        <v>27915000</v>
      </c>
      <c r="V33" s="64">
        <v>25275000</v>
      </c>
      <c r="W33" s="57">
        <v>4900000</v>
      </c>
      <c r="X33" s="57">
        <v>0</v>
      </c>
      <c r="Y33" s="65">
        <v>21566285</v>
      </c>
      <c r="Z33" s="32">
        <v>96166285</v>
      </c>
      <c r="AA33" s="55">
        <v>96166285</v>
      </c>
      <c r="AB33" s="55">
        <v>0</v>
      </c>
      <c r="AC33" s="55">
        <v>0</v>
      </c>
      <c r="AD33" s="66">
        <v>44425000</v>
      </c>
      <c r="AE33" s="55">
        <v>0</v>
      </c>
      <c r="AF33" s="55">
        <v>4900000</v>
      </c>
      <c r="AG33" s="55">
        <v>0</v>
      </c>
      <c r="AH33" s="55">
        <v>0</v>
      </c>
      <c r="AI33" s="55">
        <v>0</v>
      </c>
      <c r="AJ33" s="55">
        <v>0</v>
      </c>
      <c r="AK33" s="55">
        <v>2905172</v>
      </c>
      <c r="AL33" s="55">
        <v>25275000</v>
      </c>
      <c r="AM33" s="55">
        <v>0</v>
      </c>
      <c r="AN33" s="55">
        <v>0</v>
      </c>
      <c r="AO33" s="16">
        <v>25275000</v>
      </c>
      <c r="AP33" s="65">
        <v>21566285</v>
      </c>
      <c r="AQ33" s="34">
        <v>96166285</v>
      </c>
      <c r="AR33" s="35">
        <v>96166285</v>
      </c>
      <c r="AS33" s="17" t="s">
        <v>177</v>
      </c>
      <c r="AT33" s="17" t="s">
        <v>177</v>
      </c>
    </row>
    <row r="34" spans="1:46" s="3" customFormat="1" ht="14.65" customHeight="1" x14ac:dyDescent="0.25">
      <c r="A34" s="31">
        <v>11121</v>
      </c>
      <c r="B34" s="30" t="s">
        <v>1633</v>
      </c>
      <c r="C34" s="30" t="s">
        <v>1522</v>
      </c>
      <c r="D34" s="378" t="s">
        <v>1634</v>
      </c>
      <c r="E34" s="30" t="s">
        <v>1338</v>
      </c>
      <c r="F34" s="74">
        <v>21231</v>
      </c>
      <c r="G34" s="378" t="s">
        <v>104</v>
      </c>
      <c r="H34" s="380">
        <v>60</v>
      </c>
      <c r="I34" s="380">
        <v>5</v>
      </c>
      <c r="J34" s="381">
        <v>45818</v>
      </c>
      <c r="K34" s="31" t="s">
        <v>169</v>
      </c>
      <c r="L34" s="56">
        <v>16274635</v>
      </c>
      <c r="M34" s="55">
        <v>7451592</v>
      </c>
      <c r="N34" s="40">
        <v>1200750</v>
      </c>
      <c r="O34" s="55">
        <v>2500000</v>
      </c>
      <c r="P34" s="55">
        <v>1149275</v>
      </c>
      <c r="Q34" s="55">
        <v>28576252</v>
      </c>
      <c r="R34" s="31" t="s">
        <v>1289</v>
      </c>
      <c r="S34" s="55">
        <v>28576252</v>
      </c>
      <c r="T34" s="41">
        <v>0</v>
      </c>
      <c r="U34" s="55">
        <v>0</v>
      </c>
      <c r="V34" s="64">
        <v>13348665</v>
      </c>
      <c r="W34" s="57">
        <v>2975000</v>
      </c>
      <c r="X34" s="57">
        <v>0</v>
      </c>
      <c r="Y34" s="65">
        <v>12252587</v>
      </c>
      <c r="Z34" s="32">
        <v>28576252</v>
      </c>
      <c r="AA34" s="55">
        <v>28576252</v>
      </c>
      <c r="AB34" s="55">
        <v>0</v>
      </c>
      <c r="AC34" s="55">
        <v>0</v>
      </c>
      <c r="AD34" s="66">
        <v>0</v>
      </c>
      <c r="AE34" s="55">
        <v>2975000</v>
      </c>
      <c r="AF34" s="55">
        <v>0</v>
      </c>
      <c r="AG34" s="55">
        <v>0</v>
      </c>
      <c r="AH34" s="55">
        <v>0</v>
      </c>
      <c r="AI34" s="55">
        <v>0</v>
      </c>
      <c r="AJ34" s="55">
        <v>0</v>
      </c>
      <c r="AK34" s="55">
        <v>0</v>
      </c>
      <c r="AL34" s="55">
        <v>0</v>
      </c>
      <c r="AM34" s="55">
        <v>1500000</v>
      </c>
      <c r="AN34" s="55">
        <v>13348665</v>
      </c>
      <c r="AO34" s="16">
        <v>13348665</v>
      </c>
      <c r="AP34" s="65">
        <v>12252587</v>
      </c>
      <c r="AQ34" s="34">
        <v>28576252</v>
      </c>
      <c r="AR34" s="35">
        <v>28576252</v>
      </c>
      <c r="AS34" s="17" t="s">
        <v>177</v>
      </c>
      <c r="AT34" s="17" t="s">
        <v>902</v>
      </c>
    </row>
    <row r="35" spans="1:46" s="3" customFormat="1" ht="14.65" customHeight="1" x14ac:dyDescent="0.25">
      <c r="A35" s="31">
        <v>11132</v>
      </c>
      <c r="B35" s="30" t="s">
        <v>1635</v>
      </c>
      <c r="C35" s="30" t="s">
        <v>1522</v>
      </c>
      <c r="D35" s="378" t="s">
        <v>1636</v>
      </c>
      <c r="E35" s="30" t="s">
        <v>1338</v>
      </c>
      <c r="F35" s="74">
        <v>21231</v>
      </c>
      <c r="G35" s="378" t="s">
        <v>104</v>
      </c>
      <c r="H35" s="380">
        <v>94</v>
      </c>
      <c r="I35" s="380">
        <v>8</v>
      </c>
      <c r="J35" s="381">
        <v>45818</v>
      </c>
      <c r="K35" s="31" t="s">
        <v>169</v>
      </c>
      <c r="L35" s="56">
        <v>30806306</v>
      </c>
      <c r="M35" s="55">
        <v>17228937</v>
      </c>
      <c r="N35" s="40">
        <v>1900750</v>
      </c>
      <c r="O35" s="55">
        <v>3550000</v>
      </c>
      <c r="P35" s="55">
        <v>2116626</v>
      </c>
      <c r="Q35" s="55">
        <v>55602619</v>
      </c>
      <c r="R35" s="31" t="s">
        <v>1289</v>
      </c>
      <c r="S35" s="55">
        <v>55602619</v>
      </c>
      <c r="T35" s="41">
        <v>25185000</v>
      </c>
      <c r="U35" s="55">
        <v>16800000</v>
      </c>
      <c r="V35" s="64">
        <v>16393130</v>
      </c>
      <c r="W35" s="57">
        <v>3500000</v>
      </c>
      <c r="X35" s="57">
        <v>0</v>
      </c>
      <c r="Y35" s="65">
        <v>-6275511</v>
      </c>
      <c r="Z35" s="32">
        <v>55602619</v>
      </c>
      <c r="AA35" s="55">
        <v>55602619</v>
      </c>
      <c r="AB35" s="55">
        <v>0</v>
      </c>
      <c r="AC35" s="55">
        <v>0</v>
      </c>
      <c r="AD35" s="66">
        <v>41985000</v>
      </c>
      <c r="AE35" s="55">
        <v>0</v>
      </c>
      <c r="AF35" s="55">
        <v>3500000</v>
      </c>
      <c r="AG35" s="55">
        <v>0</v>
      </c>
      <c r="AH35" s="55">
        <v>0</v>
      </c>
      <c r="AI35" s="55">
        <v>0</v>
      </c>
      <c r="AJ35" s="55">
        <v>0</v>
      </c>
      <c r="AK35" s="55">
        <v>1842109</v>
      </c>
      <c r="AL35" s="55">
        <v>16393130</v>
      </c>
      <c r="AM35" s="55">
        <v>0</v>
      </c>
      <c r="AN35" s="55">
        <v>0</v>
      </c>
      <c r="AO35" s="16">
        <v>16393130</v>
      </c>
      <c r="AP35" s="65">
        <v>-6275511</v>
      </c>
      <c r="AQ35" s="34">
        <v>55602619</v>
      </c>
      <c r="AR35" s="35">
        <v>55602619</v>
      </c>
      <c r="AS35" s="17" t="s">
        <v>177</v>
      </c>
      <c r="AT35" s="17" t="s">
        <v>902</v>
      </c>
    </row>
    <row r="36" spans="1:46" s="3" customFormat="1" ht="14.65" customHeight="1" x14ac:dyDescent="0.25">
      <c r="A36" s="31">
        <v>11025</v>
      </c>
      <c r="B36" s="30" t="s">
        <v>1637</v>
      </c>
      <c r="C36" s="30" t="s">
        <v>1257</v>
      </c>
      <c r="D36" s="378" t="s">
        <v>1638</v>
      </c>
      <c r="E36" s="30" t="s">
        <v>129</v>
      </c>
      <c r="F36" s="74">
        <v>20710</v>
      </c>
      <c r="G36" s="378" t="s">
        <v>159</v>
      </c>
      <c r="H36" s="380">
        <v>59</v>
      </c>
      <c r="I36" s="380">
        <v>5</v>
      </c>
      <c r="J36" s="381">
        <v>45819</v>
      </c>
      <c r="K36" s="31" t="s">
        <v>169</v>
      </c>
      <c r="L36" s="56">
        <v>18709332</v>
      </c>
      <c r="M36" s="55">
        <v>5925908</v>
      </c>
      <c r="N36" s="40">
        <v>450000</v>
      </c>
      <c r="O36" s="55">
        <v>2880062</v>
      </c>
      <c r="P36" s="55">
        <v>1271317</v>
      </c>
      <c r="Q36" s="55">
        <v>29236619</v>
      </c>
      <c r="R36" s="31" t="s">
        <v>1289</v>
      </c>
      <c r="S36" s="55">
        <v>29236619</v>
      </c>
      <c r="T36" s="41">
        <v>3860000</v>
      </c>
      <c r="U36" s="55">
        <v>10240000</v>
      </c>
      <c r="V36" s="64">
        <v>11644738</v>
      </c>
      <c r="W36" s="57">
        <v>3500000</v>
      </c>
      <c r="X36" s="57">
        <v>0</v>
      </c>
      <c r="Y36" s="65">
        <v>-8119</v>
      </c>
      <c r="Z36" s="32">
        <v>29236619</v>
      </c>
      <c r="AA36" s="55">
        <v>29236619</v>
      </c>
      <c r="AB36" s="55">
        <v>0</v>
      </c>
      <c r="AC36" s="55">
        <v>0</v>
      </c>
      <c r="AD36" s="66">
        <v>14100000</v>
      </c>
      <c r="AE36" s="55">
        <v>0</v>
      </c>
      <c r="AF36" s="55">
        <v>3500000</v>
      </c>
      <c r="AG36" s="55">
        <v>0</v>
      </c>
      <c r="AH36" s="55">
        <v>0</v>
      </c>
      <c r="AI36" s="55">
        <v>0</v>
      </c>
      <c r="AJ36" s="55">
        <v>0</v>
      </c>
      <c r="AK36" s="55">
        <v>1354039</v>
      </c>
      <c r="AL36" s="55">
        <v>11644738</v>
      </c>
      <c r="AM36" s="55">
        <v>0</v>
      </c>
      <c r="AN36" s="55">
        <v>0</v>
      </c>
      <c r="AO36" s="16">
        <v>11644738</v>
      </c>
      <c r="AP36" s="65">
        <v>-8119</v>
      </c>
      <c r="AQ36" s="34">
        <v>29236619</v>
      </c>
      <c r="AR36" s="35">
        <v>29236619</v>
      </c>
      <c r="AS36" s="17" t="s">
        <v>177</v>
      </c>
      <c r="AT36" s="17" t="s">
        <v>177</v>
      </c>
    </row>
    <row r="37" spans="1:46" s="3" customFormat="1" ht="14.65" customHeight="1" x14ac:dyDescent="0.25">
      <c r="A37" s="31">
        <v>11085</v>
      </c>
      <c r="B37" s="30" t="s">
        <v>1639</v>
      </c>
      <c r="C37" s="30" t="s">
        <v>1258</v>
      </c>
      <c r="D37" s="378" t="s">
        <v>1640</v>
      </c>
      <c r="E37" s="30" t="s">
        <v>144</v>
      </c>
      <c r="F37" s="74">
        <v>20902</v>
      </c>
      <c r="G37" s="378" t="s">
        <v>162</v>
      </c>
      <c r="H37" s="380">
        <v>90</v>
      </c>
      <c r="I37" s="380">
        <v>7</v>
      </c>
      <c r="J37" s="381">
        <v>45826</v>
      </c>
      <c r="K37" s="31" t="s">
        <v>169</v>
      </c>
      <c r="L37" s="56">
        <v>24751045</v>
      </c>
      <c r="M37" s="55">
        <v>7405798</v>
      </c>
      <c r="N37" s="40">
        <v>5692160</v>
      </c>
      <c r="O37" s="55">
        <v>3200000</v>
      </c>
      <c r="P37" s="55">
        <v>683937</v>
      </c>
      <c r="Q37" s="55">
        <v>41732940</v>
      </c>
      <c r="R37" s="31" t="s">
        <v>175</v>
      </c>
      <c r="S37" s="55">
        <v>41732940</v>
      </c>
      <c r="T37" s="41">
        <v>7280000</v>
      </c>
      <c r="U37" s="55">
        <v>13420000</v>
      </c>
      <c r="V37" s="64">
        <v>13160506</v>
      </c>
      <c r="W37" s="57">
        <v>2322080</v>
      </c>
      <c r="X37" s="57">
        <v>1177920</v>
      </c>
      <c r="Y37" s="65">
        <v>4372434</v>
      </c>
      <c r="Z37" s="32">
        <v>41732940</v>
      </c>
      <c r="AA37" s="55">
        <v>41732940</v>
      </c>
      <c r="AB37" s="55">
        <v>0</v>
      </c>
      <c r="AC37" s="55">
        <v>1177920</v>
      </c>
      <c r="AD37" s="66">
        <v>20700000</v>
      </c>
      <c r="AE37" s="55">
        <v>0</v>
      </c>
      <c r="AF37" s="55">
        <v>2322080</v>
      </c>
      <c r="AG37" s="55">
        <v>0</v>
      </c>
      <c r="AH37" s="55">
        <v>0</v>
      </c>
      <c r="AI37" s="55">
        <v>0</v>
      </c>
      <c r="AJ37" s="55">
        <v>0</v>
      </c>
      <c r="AK37" s="55">
        <v>1400194</v>
      </c>
      <c r="AL37" s="55">
        <v>13160506</v>
      </c>
      <c r="AM37" s="55">
        <v>0</v>
      </c>
      <c r="AN37" s="55">
        <v>0</v>
      </c>
      <c r="AO37" s="16">
        <v>13160506</v>
      </c>
      <c r="AP37" s="65">
        <v>4372434</v>
      </c>
      <c r="AQ37" s="34">
        <v>41732940</v>
      </c>
      <c r="AR37" s="35">
        <v>41732940</v>
      </c>
      <c r="AS37" s="17" t="s">
        <v>177</v>
      </c>
      <c r="AT37" s="17" t="s">
        <v>177</v>
      </c>
    </row>
    <row r="38" spans="1:46" ht="15" x14ac:dyDescent="0.25">
      <c r="A38" s="46" t="s">
        <v>1732</v>
      </c>
      <c r="B38" s="321"/>
      <c r="C38" s="321"/>
      <c r="D38" s="46"/>
      <c r="E38" s="321"/>
      <c r="F38" s="400"/>
      <c r="G38" s="46"/>
      <c r="H38" s="384">
        <f>SUBTOTAL(109,FY25_Table[Units])</f>
        <v>3997</v>
      </c>
      <c r="I38" s="384">
        <f>SUBTOTAL(109,FY25_Table[DisUnits])</f>
        <v>288</v>
      </c>
      <c r="J38" s="384"/>
      <c r="K38" s="46"/>
      <c r="L38" s="60">
        <f>SUBTOTAL(109,FY25_Table[Construction Cost])</f>
        <v>682952053</v>
      </c>
      <c r="M38" s="60">
        <f>SUBTOTAL(109,FY25_Table[SoftCost])</f>
        <v>330828166</v>
      </c>
      <c r="N38" s="60">
        <f>SUBTOTAL(109,FY25_Table[AcquisitionCost])</f>
        <v>457819906</v>
      </c>
      <c r="O38" s="60">
        <f>SUBTOTAL(109,FY25_Table[DeveloperFees])</f>
        <v>124504139</v>
      </c>
      <c r="P38" s="60">
        <f>SUBTOTAL(109,FY25_Table[Reserves])</f>
        <v>50141889</v>
      </c>
      <c r="Q38" s="60">
        <f>SUBTOTAL(109,FY25_Table[Total Development/Production Costs])</f>
        <v>1646246153</v>
      </c>
      <c r="R38" s="60"/>
      <c r="S38" s="60">
        <f>SUBTOTAL(109,FY25_Table[UsesTotal])</f>
        <v>1646246153</v>
      </c>
      <c r="T38" s="60">
        <f>SUBTOTAL(109,FY25_Table[Short Term Bond Amount])</f>
        <v>311316000</v>
      </c>
      <c r="U38" s="60">
        <f>SUBTOTAL(109,FY25_Table[Long Term Bond Funds])</f>
        <v>412992300</v>
      </c>
      <c r="V38" s="60">
        <f>SUBTOTAL(109,FY25_Table[Tax Credits])</f>
        <v>549813531</v>
      </c>
      <c r="W38" s="60">
        <f>SUBTOTAL(109,FY25_Table[State Funds])</f>
        <v>84199644</v>
      </c>
      <c r="X38" s="60">
        <f>SUBTOTAL(109,FY25_Table[Federal Funds])</f>
        <v>7974570</v>
      </c>
      <c r="Y38" s="60">
        <f>SUBTOTAL(109,FY25_Table[Leveraged Funds])</f>
        <v>279950108</v>
      </c>
      <c r="Z38" s="60">
        <f>SUBTOTAL(109,FY25_Table[TOTAL])</f>
        <v>1646246153</v>
      </c>
      <c r="AA38" s="60">
        <f>SUBTOTAL(109,FY25_Table[TotalCost AllFunds])</f>
        <v>1646246153</v>
      </c>
      <c r="AB38" s="60">
        <f>SUBTOTAL(109,FY25_Table[Fed HOME])</f>
        <v>5600000</v>
      </c>
      <c r="AC38" s="60">
        <f>SUBTOTAL(109,FY25_Table[Fed NHTF])</f>
        <v>2374570</v>
      </c>
      <c r="AD38" s="60">
        <f>SUBTOTAL(109,FY25_Table[Bond Funds])</f>
        <v>724308300</v>
      </c>
      <c r="AE38" s="60">
        <f>SUBTOTAL(109,FY25_Table[Rental Hsg Loan Program (RHP)])</f>
        <v>11233637</v>
      </c>
      <c r="AF38" s="60">
        <f>SUBTOTAL(109,FY25_Table[RHW])</f>
        <v>64246285</v>
      </c>
      <c r="AG38" s="60">
        <f>SUBTOTAL(109,FY25_Table[PRHP])</f>
        <v>4719722</v>
      </c>
      <c r="AH38" s="60">
        <f>SUBTOTAL(109,FY25_Table[Weinberg])</f>
        <v>0</v>
      </c>
      <c r="AI38" s="60">
        <f>SUBTOTAL(109,FY25_Table[THG])</f>
        <v>4000000</v>
      </c>
      <c r="AJ38" s="60">
        <f>SUBTOTAL(109,FY25_Table[FAF])</f>
        <v>0</v>
      </c>
      <c r="AK38" s="60">
        <f>SUBTOTAL(109,FY25_Table[4%Tax Credit-LIHTC-NC])</f>
        <v>56005403</v>
      </c>
      <c r="AL38" s="60">
        <f>SUBTOTAL(109,FY25_Table[4%Tax Credit Equity (RU) LIHTC-NC])</f>
        <v>484578516</v>
      </c>
      <c r="AM38" s="60">
        <f>SUBTOTAL(109,FY25_Table[9%TaxCredit-LIHTC-C])</f>
        <v>9000000</v>
      </c>
      <c r="AN38" s="60">
        <f>SUBTOTAL(109,FY25_Table[9%TaxCredit Equity (RU) LIHTC-C])</f>
        <v>65235015</v>
      </c>
      <c r="AO38" s="60">
        <f>SUBTOTAL(109,FY25_Table[TaxCredit RU_Per$])</f>
        <v>549813531</v>
      </c>
      <c r="AP38" s="60">
        <f>SUBTOTAL(109,FY25_Table[Leveraged Capital])</f>
        <v>279950108</v>
      </c>
      <c r="AQ38" s="60">
        <f>SUBTOTAL(109,FY25_Table[TOTAL2])</f>
        <v>1646246153</v>
      </c>
      <c r="AR38" s="60">
        <f>SUBTOTAL(109,FY25_Table[Total ProjectCost])</f>
        <v>1646246153</v>
      </c>
      <c r="AS38" s="51"/>
      <c r="AT38" s="51"/>
    </row>
    <row r="39" spans="1:46" x14ac:dyDescent="0.2">
      <c r="A39" t="s">
        <v>1718</v>
      </c>
    </row>
  </sheetData>
  <pageMargins left="0.7" right="0.7" top="0.75" bottom="0.75" header="0.3" footer="0.3"/>
  <pageSetup orientation="portrait" r:id="rId1"/>
  <legacyDrawing r:id="rId2"/>
  <tableParts count="1">
    <tablePart r:id="rId3"/>
  </tableParts>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12C5B80-99DA-434C-9DF2-B4994BC4AB13}">
  <sheetPr codeName="Sheet3"/>
  <dimension ref="A1:AT31"/>
  <sheetViews>
    <sheetView zoomScale="116" zoomScaleNormal="100" workbookViewId="0">
      <pane ySplit="1" topLeftCell="A2" activePane="bottomLeft" state="frozen"/>
      <selection activeCell="U19" sqref="U19"/>
      <selection pane="bottomLeft" sqref="A1:AT30"/>
    </sheetView>
  </sheetViews>
  <sheetFormatPr defaultRowHeight="12.75" x14ac:dyDescent="0.2"/>
  <cols>
    <col min="1" max="1" width="12" customWidth="1"/>
    <col min="2" max="2" width="31.28515625" customWidth="1"/>
    <col min="3" max="3" width="37.28515625" customWidth="1"/>
    <col min="4" max="4" width="34" customWidth="1"/>
    <col min="5" max="5" width="18.5703125" customWidth="1"/>
    <col min="6" max="6" width="11.85546875" customWidth="1"/>
    <col min="7" max="7" width="15.42578125" customWidth="1"/>
    <col min="8" max="8" width="10.42578125" bestFit="1" customWidth="1"/>
    <col min="9" max="9" width="9.7109375" customWidth="1"/>
    <col min="10" max="10" width="13.28515625" customWidth="1"/>
    <col min="11" max="11" width="13.42578125" customWidth="1"/>
    <col min="12" max="12" width="17.7109375" customWidth="1"/>
    <col min="13" max="13" width="17.28515625" customWidth="1"/>
    <col min="14" max="14" width="15.85546875" style="295" customWidth="1"/>
    <col min="15" max="15" width="15.140625" customWidth="1"/>
    <col min="16" max="16" width="15.140625" bestFit="1" customWidth="1"/>
    <col min="17" max="17" width="34" customWidth="1"/>
    <col min="18" max="18" width="16.28515625" customWidth="1"/>
    <col min="19" max="19" width="15" customWidth="1"/>
    <col min="20" max="20" width="24.42578125" style="295" customWidth="1"/>
    <col min="21" max="21" width="22.140625" customWidth="1"/>
    <col min="22" max="22" width="14" customWidth="1"/>
    <col min="23" max="23" width="14.28515625" customWidth="1"/>
    <col min="24" max="24" width="14.42578125" customWidth="1"/>
    <col min="25" max="25" width="17" customWidth="1"/>
    <col min="26" max="26" width="16.28515625" customWidth="1"/>
    <col min="27" max="27" width="18.28515625" customWidth="1"/>
    <col min="28" max="28" width="12.28515625" customWidth="1"/>
    <col min="29" max="29" width="15.140625" bestFit="1" customWidth="1"/>
    <col min="30" max="30" width="16.28515625" customWidth="1"/>
    <col min="31" max="31" width="29.140625" customWidth="1"/>
    <col min="32" max="32" width="13.42578125" customWidth="1"/>
    <col min="33" max="33" width="11.7109375" customWidth="1"/>
    <col min="34" max="34" width="13.140625" customWidth="1"/>
    <col min="35" max="35" width="11.140625" customWidth="1"/>
    <col min="37" max="37" width="22.28515625" customWidth="1"/>
    <col min="38" max="38" width="32" customWidth="1"/>
    <col min="39" max="39" width="20.42578125" customWidth="1"/>
    <col min="40" max="40" width="30.28515625" customWidth="1"/>
    <col min="41" max="41" width="18.42578125" customWidth="1"/>
    <col min="42" max="42" width="17.7109375" customWidth="1"/>
    <col min="43" max="43" width="15.7109375" customWidth="1"/>
    <col min="44" max="44" width="18.7109375" customWidth="1"/>
    <col min="45" max="45" width="22" customWidth="1"/>
  </cols>
  <sheetData>
    <row r="1" spans="1:46" s="1" customFormat="1" ht="30.75" thickBot="1" x14ac:dyDescent="0.3">
      <c r="A1" s="14" t="s">
        <v>488</v>
      </c>
      <c r="B1" s="14" t="s">
        <v>361</v>
      </c>
      <c r="C1" s="18" t="s">
        <v>362</v>
      </c>
      <c r="D1" s="19" t="s">
        <v>19</v>
      </c>
      <c r="E1" s="20" t="s">
        <v>21</v>
      </c>
      <c r="F1" s="20" t="s">
        <v>22</v>
      </c>
      <c r="G1" s="20" t="s">
        <v>23</v>
      </c>
      <c r="H1" s="20" t="s">
        <v>24</v>
      </c>
      <c r="I1" s="20" t="s">
        <v>28</v>
      </c>
      <c r="J1" s="21" t="s">
        <v>31</v>
      </c>
      <c r="K1" s="20" t="s">
        <v>721</v>
      </c>
      <c r="L1" s="23" t="s">
        <v>1290</v>
      </c>
      <c r="M1" s="23" t="s">
        <v>43</v>
      </c>
      <c r="N1" s="23" t="s">
        <v>37</v>
      </c>
      <c r="O1" s="23" t="s">
        <v>45</v>
      </c>
      <c r="P1" s="23" t="s">
        <v>47</v>
      </c>
      <c r="Q1" s="23" t="s">
        <v>363</v>
      </c>
      <c r="R1" s="20" t="s">
        <v>52</v>
      </c>
      <c r="S1" s="23" t="s">
        <v>55</v>
      </c>
      <c r="T1" s="68" t="s">
        <v>844</v>
      </c>
      <c r="U1" s="23" t="s">
        <v>872</v>
      </c>
      <c r="V1" s="23" t="s">
        <v>364</v>
      </c>
      <c r="W1" s="23" t="s">
        <v>63</v>
      </c>
      <c r="X1" s="23" t="s">
        <v>66</v>
      </c>
      <c r="Y1" s="23" t="s">
        <v>722</v>
      </c>
      <c r="Z1" s="22" t="s">
        <v>847</v>
      </c>
      <c r="AA1" s="23" t="s">
        <v>365</v>
      </c>
      <c r="AB1" s="58" t="s">
        <v>73</v>
      </c>
      <c r="AC1" s="23" t="s">
        <v>1036</v>
      </c>
      <c r="AD1" s="23" t="s">
        <v>58</v>
      </c>
      <c r="AE1" s="23" t="s">
        <v>732</v>
      </c>
      <c r="AF1" s="23" t="s">
        <v>76</v>
      </c>
      <c r="AG1" s="23" t="s">
        <v>78</v>
      </c>
      <c r="AH1" s="23" t="s">
        <v>437</v>
      </c>
      <c r="AI1" s="23" t="s">
        <v>848</v>
      </c>
      <c r="AJ1" s="23" t="s">
        <v>849</v>
      </c>
      <c r="AK1" s="23" t="s">
        <v>894</v>
      </c>
      <c r="AL1" s="23" t="s">
        <v>895</v>
      </c>
      <c r="AM1" s="23" t="s">
        <v>897</v>
      </c>
      <c r="AN1" s="23" t="s">
        <v>896</v>
      </c>
      <c r="AO1" s="63" t="s">
        <v>850</v>
      </c>
      <c r="AP1" s="23" t="s">
        <v>91</v>
      </c>
      <c r="AQ1" s="22" t="s">
        <v>1720</v>
      </c>
      <c r="AR1" s="38" t="s">
        <v>726</v>
      </c>
      <c r="AS1" s="20" t="s">
        <v>369</v>
      </c>
      <c r="AT1" s="24" t="s">
        <v>851</v>
      </c>
    </row>
    <row r="2" spans="1:46" s="3" customFormat="1" ht="14.65" customHeight="1" x14ac:dyDescent="0.25">
      <c r="A2" s="31">
        <v>11034</v>
      </c>
      <c r="B2" s="378" t="s">
        <v>1470</v>
      </c>
      <c r="C2" s="31" t="s">
        <v>1257</v>
      </c>
      <c r="D2" s="378" t="s">
        <v>1471</v>
      </c>
      <c r="E2" s="30" t="s">
        <v>1472</v>
      </c>
      <c r="F2" s="378">
        <v>20794</v>
      </c>
      <c r="G2" s="378" t="s">
        <v>1430</v>
      </c>
      <c r="H2" s="380">
        <v>72</v>
      </c>
      <c r="I2" s="380"/>
      <c r="J2" s="381">
        <v>45124</v>
      </c>
      <c r="K2" s="31" t="s">
        <v>169</v>
      </c>
      <c r="L2" s="56">
        <v>16464906</v>
      </c>
      <c r="M2" s="55">
        <v>4896127</v>
      </c>
      <c r="N2" s="40">
        <v>2209416</v>
      </c>
      <c r="O2" s="55">
        <v>2759855</v>
      </c>
      <c r="P2" s="55">
        <v>969440</v>
      </c>
      <c r="Q2" s="55">
        <v>27299744</v>
      </c>
      <c r="R2" s="31" t="s">
        <v>175</v>
      </c>
      <c r="S2" s="55">
        <v>27299744</v>
      </c>
      <c r="T2" s="40">
        <v>0</v>
      </c>
      <c r="U2" s="55">
        <v>6555000</v>
      </c>
      <c r="V2" s="64">
        <v>10879582</v>
      </c>
      <c r="W2" s="57">
        <v>6500000</v>
      </c>
      <c r="X2" s="57">
        <v>0</v>
      </c>
      <c r="Y2" s="65">
        <v>3365162</v>
      </c>
      <c r="Z2" s="32">
        <v>27299744</v>
      </c>
      <c r="AA2" s="55">
        <v>27299744</v>
      </c>
      <c r="AB2" s="55">
        <v>0</v>
      </c>
      <c r="AC2" s="55">
        <v>0</v>
      </c>
      <c r="AD2" s="66">
        <v>6555000</v>
      </c>
      <c r="AE2" s="55">
        <v>0</v>
      </c>
      <c r="AF2" s="55">
        <v>3500000</v>
      </c>
      <c r="AG2" s="55">
        <v>3000000</v>
      </c>
      <c r="AH2" s="55">
        <v>0</v>
      </c>
      <c r="AI2" s="55">
        <v>0</v>
      </c>
      <c r="AJ2" s="55">
        <v>0</v>
      </c>
      <c r="AK2" s="55">
        <v>1157402</v>
      </c>
      <c r="AL2" s="55">
        <v>10879582</v>
      </c>
      <c r="AM2" s="55">
        <v>0</v>
      </c>
      <c r="AN2" s="55">
        <v>0</v>
      </c>
      <c r="AO2" s="16">
        <v>10879582</v>
      </c>
      <c r="AP2" s="65">
        <v>3365162</v>
      </c>
      <c r="AQ2" s="34">
        <v>27299744</v>
      </c>
      <c r="AR2" s="35">
        <v>27299744</v>
      </c>
      <c r="AS2" s="17" t="s">
        <v>177</v>
      </c>
      <c r="AT2" s="17" t="s">
        <v>177</v>
      </c>
    </row>
    <row r="3" spans="1:46" s="3" customFormat="1" ht="14.65" customHeight="1" x14ac:dyDescent="0.25">
      <c r="A3" s="31">
        <v>10892</v>
      </c>
      <c r="B3" s="378" t="s">
        <v>1473</v>
      </c>
      <c r="C3" s="31" t="s">
        <v>1257</v>
      </c>
      <c r="D3" s="378" t="s">
        <v>1471</v>
      </c>
      <c r="E3" s="30" t="s">
        <v>1472</v>
      </c>
      <c r="F3" s="378">
        <v>20794</v>
      </c>
      <c r="G3" s="378" t="s">
        <v>1430</v>
      </c>
      <c r="H3" s="380">
        <v>48</v>
      </c>
      <c r="I3" s="380"/>
      <c r="J3" s="381">
        <v>45124</v>
      </c>
      <c r="K3" s="31" t="s">
        <v>169</v>
      </c>
      <c r="L3" s="56">
        <v>12698410</v>
      </c>
      <c r="M3" s="55">
        <v>4815521</v>
      </c>
      <c r="N3" s="40">
        <v>4214955</v>
      </c>
      <c r="O3" s="55">
        <v>2500000</v>
      </c>
      <c r="P3" s="55">
        <v>661549</v>
      </c>
      <c r="Q3" s="55">
        <v>24890435</v>
      </c>
      <c r="R3" s="31" t="s">
        <v>1289</v>
      </c>
      <c r="S3" s="55">
        <v>24890435</v>
      </c>
      <c r="T3" s="40">
        <v>0</v>
      </c>
      <c r="U3" s="55">
        <v>0</v>
      </c>
      <c r="V3" s="64">
        <v>14098590</v>
      </c>
      <c r="W3" s="57">
        <v>2195000</v>
      </c>
      <c r="X3" s="57">
        <v>0</v>
      </c>
      <c r="Y3" s="65">
        <v>8596845</v>
      </c>
      <c r="Z3" s="32">
        <v>24890435</v>
      </c>
      <c r="AA3" s="55">
        <v>24890435</v>
      </c>
      <c r="AB3" s="55">
        <v>0</v>
      </c>
      <c r="AC3" s="55">
        <v>0</v>
      </c>
      <c r="AD3" s="66">
        <v>0</v>
      </c>
      <c r="AE3" s="55">
        <v>2195000</v>
      </c>
      <c r="AF3" s="55">
        <v>0</v>
      </c>
      <c r="AG3" s="55">
        <v>0</v>
      </c>
      <c r="AH3" s="55">
        <v>0</v>
      </c>
      <c r="AI3" s="55">
        <v>0</v>
      </c>
      <c r="AJ3" s="55"/>
      <c r="AK3" s="55">
        <v>0</v>
      </c>
      <c r="AL3" s="55">
        <v>0</v>
      </c>
      <c r="AM3" s="55">
        <v>1500000</v>
      </c>
      <c r="AN3" s="55">
        <v>14098590</v>
      </c>
      <c r="AO3" s="16">
        <v>14098590</v>
      </c>
      <c r="AP3" s="65">
        <v>8596845</v>
      </c>
      <c r="AQ3" s="34">
        <v>24890435</v>
      </c>
      <c r="AR3" s="35">
        <v>24890435</v>
      </c>
      <c r="AS3" s="17" t="s">
        <v>177</v>
      </c>
      <c r="AT3" s="17" t="s">
        <v>177</v>
      </c>
    </row>
    <row r="4" spans="1:46" s="3" customFormat="1" ht="14.65" customHeight="1" x14ac:dyDescent="0.25">
      <c r="A4" s="31">
        <v>10989</v>
      </c>
      <c r="B4" s="378" t="s">
        <v>1474</v>
      </c>
      <c r="C4" s="31" t="s">
        <v>1475</v>
      </c>
      <c r="D4" s="378" t="s">
        <v>1476</v>
      </c>
      <c r="E4" s="30" t="s">
        <v>255</v>
      </c>
      <c r="F4" s="378">
        <v>21921</v>
      </c>
      <c r="G4" s="378" t="s">
        <v>1293</v>
      </c>
      <c r="H4" s="380">
        <v>126</v>
      </c>
      <c r="I4" s="380">
        <v>7</v>
      </c>
      <c r="J4" s="381">
        <v>45134</v>
      </c>
      <c r="K4" s="31" t="s">
        <v>1107</v>
      </c>
      <c r="L4" s="56">
        <v>11968449</v>
      </c>
      <c r="M4" s="55">
        <v>2087859</v>
      </c>
      <c r="N4" s="40">
        <v>8533067</v>
      </c>
      <c r="O4" s="55">
        <v>2500000</v>
      </c>
      <c r="P4" s="55">
        <v>1320431</v>
      </c>
      <c r="Q4" s="55">
        <v>26409806</v>
      </c>
      <c r="R4" s="31" t="s">
        <v>1289</v>
      </c>
      <c r="S4" s="55">
        <v>26409806</v>
      </c>
      <c r="T4" s="40">
        <v>0</v>
      </c>
      <c r="U4" s="55">
        <v>7820000</v>
      </c>
      <c r="V4" s="64">
        <v>8038135</v>
      </c>
      <c r="W4" s="57">
        <v>3300000</v>
      </c>
      <c r="X4" s="57">
        <v>1000000</v>
      </c>
      <c r="Y4" s="65">
        <v>6251671</v>
      </c>
      <c r="Z4" s="32">
        <v>26409806</v>
      </c>
      <c r="AA4" s="55">
        <v>26409806</v>
      </c>
      <c r="AB4" s="55">
        <v>0</v>
      </c>
      <c r="AC4" s="55">
        <v>1000000</v>
      </c>
      <c r="AD4" s="66">
        <v>7820000</v>
      </c>
      <c r="AE4" s="55">
        <v>0</v>
      </c>
      <c r="AF4" s="55">
        <v>3300000</v>
      </c>
      <c r="AG4" s="55">
        <v>0</v>
      </c>
      <c r="AH4" s="55">
        <v>0</v>
      </c>
      <c r="AI4" s="55">
        <v>0</v>
      </c>
      <c r="AJ4" s="55">
        <v>0</v>
      </c>
      <c r="AK4" s="55">
        <v>888280</v>
      </c>
      <c r="AL4" s="55">
        <v>8038135</v>
      </c>
      <c r="AM4" s="55">
        <v>0</v>
      </c>
      <c r="AN4" s="55">
        <v>0</v>
      </c>
      <c r="AO4" s="16">
        <v>8038135</v>
      </c>
      <c r="AP4" s="65">
        <v>6251671</v>
      </c>
      <c r="AQ4" s="34">
        <v>26409806</v>
      </c>
      <c r="AR4" s="35">
        <v>26409806</v>
      </c>
      <c r="AS4" s="17" t="s">
        <v>177</v>
      </c>
      <c r="AT4" s="17" t="s">
        <v>177</v>
      </c>
    </row>
    <row r="5" spans="1:46" s="3" customFormat="1" ht="14.65" customHeight="1" x14ac:dyDescent="0.25">
      <c r="A5" s="31">
        <v>10962</v>
      </c>
      <c r="B5" s="378" t="s">
        <v>1477</v>
      </c>
      <c r="C5" s="31" t="s">
        <v>1478</v>
      </c>
      <c r="D5" s="378" t="s">
        <v>1479</v>
      </c>
      <c r="E5" s="30" t="s">
        <v>1480</v>
      </c>
      <c r="F5" s="378">
        <v>20720</v>
      </c>
      <c r="G5" s="378" t="s">
        <v>159</v>
      </c>
      <c r="H5" s="380">
        <v>150</v>
      </c>
      <c r="I5" s="380">
        <v>8</v>
      </c>
      <c r="J5" s="381">
        <v>45135</v>
      </c>
      <c r="K5" s="31" t="s">
        <v>169</v>
      </c>
      <c r="L5" s="56">
        <v>33705000</v>
      </c>
      <c r="M5" s="55">
        <v>14028013</v>
      </c>
      <c r="N5" s="40">
        <v>4000000</v>
      </c>
      <c r="O5" s="55">
        <v>5474245</v>
      </c>
      <c r="P5" s="55">
        <v>1413226</v>
      </c>
      <c r="Q5" s="55">
        <v>58620484</v>
      </c>
      <c r="R5" s="31" t="s">
        <v>175</v>
      </c>
      <c r="S5" s="55">
        <v>58620484</v>
      </c>
      <c r="T5" s="40">
        <v>2340000</v>
      </c>
      <c r="U5" s="55">
        <v>25935000</v>
      </c>
      <c r="V5" s="64">
        <v>24105758</v>
      </c>
      <c r="W5" s="57">
        <v>3500000</v>
      </c>
      <c r="X5" s="57">
        <v>0</v>
      </c>
      <c r="Y5" s="65">
        <v>2739726</v>
      </c>
      <c r="Z5" s="32">
        <v>58620484</v>
      </c>
      <c r="AA5" s="55">
        <v>58620484</v>
      </c>
      <c r="AB5" s="55">
        <v>0</v>
      </c>
      <c r="AC5" s="55">
        <v>0</v>
      </c>
      <c r="AD5" s="66">
        <v>28275000</v>
      </c>
      <c r="AE5" s="55">
        <v>0</v>
      </c>
      <c r="AF5" s="55">
        <v>3500000</v>
      </c>
      <c r="AG5" s="55">
        <v>0</v>
      </c>
      <c r="AH5" s="55">
        <v>0</v>
      </c>
      <c r="AI5" s="55">
        <v>0</v>
      </c>
      <c r="AJ5" s="55">
        <v>0</v>
      </c>
      <c r="AK5" s="55">
        <v>2564699</v>
      </c>
      <c r="AL5" s="55">
        <v>24105758</v>
      </c>
      <c r="AM5" s="55">
        <v>0</v>
      </c>
      <c r="AN5" s="55">
        <v>0</v>
      </c>
      <c r="AO5" s="16">
        <v>24105758</v>
      </c>
      <c r="AP5" s="65">
        <v>2739726</v>
      </c>
      <c r="AQ5" s="34">
        <v>58620484</v>
      </c>
      <c r="AR5" s="35">
        <v>58620484</v>
      </c>
      <c r="AS5" s="17" t="s">
        <v>177</v>
      </c>
      <c r="AT5" s="17" t="s">
        <v>177</v>
      </c>
    </row>
    <row r="6" spans="1:46" s="3" customFormat="1" ht="14.65" customHeight="1" x14ac:dyDescent="0.25">
      <c r="A6" s="31">
        <v>10764</v>
      </c>
      <c r="B6" s="378" t="s">
        <v>1481</v>
      </c>
      <c r="C6" s="31" t="s">
        <v>829</v>
      </c>
      <c r="D6" s="378" t="s">
        <v>1482</v>
      </c>
      <c r="E6" s="30" t="s">
        <v>104</v>
      </c>
      <c r="F6" s="378">
        <v>21223</v>
      </c>
      <c r="G6" s="378" t="s">
        <v>156</v>
      </c>
      <c r="H6" s="380">
        <v>117</v>
      </c>
      <c r="I6" s="380">
        <v>10</v>
      </c>
      <c r="J6" s="381">
        <v>45138</v>
      </c>
      <c r="K6" s="31" t="s">
        <v>1107</v>
      </c>
      <c r="L6" s="56">
        <v>9878817</v>
      </c>
      <c r="M6" s="55">
        <v>3601071</v>
      </c>
      <c r="N6" s="40">
        <v>6461919</v>
      </c>
      <c r="O6" s="55">
        <v>2422749</v>
      </c>
      <c r="P6" s="55">
        <v>1006497</v>
      </c>
      <c r="Q6" s="55">
        <v>23371053</v>
      </c>
      <c r="R6" s="31" t="s">
        <v>1289</v>
      </c>
      <c r="S6" s="55">
        <v>23371053</v>
      </c>
      <c r="T6" s="40">
        <v>8210000</v>
      </c>
      <c r="U6" s="55">
        <v>2050000</v>
      </c>
      <c r="V6" s="64">
        <v>7835000</v>
      </c>
      <c r="W6" s="57">
        <v>3500000</v>
      </c>
      <c r="X6" s="57">
        <v>1777500</v>
      </c>
      <c r="Y6" s="65">
        <v>-1447</v>
      </c>
      <c r="Z6" s="32">
        <v>23371053</v>
      </c>
      <c r="AA6" s="55">
        <v>23371053</v>
      </c>
      <c r="AB6" s="55">
        <v>0</v>
      </c>
      <c r="AC6" s="55">
        <v>1777500</v>
      </c>
      <c r="AD6" s="66">
        <v>10260000</v>
      </c>
      <c r="AE6" s="55">
        <v>0</v>
      </c>
      <c r="AF6" s="55">
        <v>3500000</v>
      </c>
      <c r="AG6" s="55">
        <v>0</v>
      </c>
      <c r="AH6" s="55">
        <v>0</v>
      </c>
      <c r="AI6" s="55">
        <v>0</v>
      </c>
      <c r="AJ6" s="55">
        <v>0</v>
      </c>
      <c r="AK6" s="55">
        <v>875419</v>
      </c>
      <c r="AL6" s="55">
        <v>7835000</v>
      </c>
      <c r="AM6" s="55">
        <v>0</v>
      </c>
      <c r="AN6" s="55">
        <v>0</v>
      </c>
      <c r="AO6" s="16">
        <v>7835000</v>
      </c>
      <c r="AP6" s="65">
        <v>-1447</v>
      </c>
      <c r="AQ6" s="34">
        <v>23371053</v>
      </c>
      <c r="AR6" s="35">
        <v>23371053</v>
      </c>
      <c r="AS6" s="17" t="s">
        <v>177</v>
      </c>
      <c r="AT6" s="17" t="s">
        <v>177</v>
      </c>
    </row>
    <row r="7" spans="1:46" s="3" customFormat="1" ht="14.65" customHeight="1" x14ac:dyDescent="0.25">
      <c r="A7" s="31">
        <v>10987</v>
      </c>
      <c r="B7" s="378" t="s">
        <v>1483</v>
      </c>
      <c r="C7" s="31" t="s">
        <v>1484</v>
      </c>
      <c r="D7" s="378" t="s">
        <v>1485</v>
      </c>
      <c r="E7" s="30" t="s">
        <v>207</v>
      </c>
      <c r="F7" s="378">
        <v>21401</v>
      </c>
      <c r="G7" s="378" t="s">
        <v>1430</v>
      </c>
      <c r="H7" s="380">
        <v>154</v>
      </c>
      <c r="I7" s="380">
        <v>9</v>
      </c>
      <c r="J7" s="381">
        <v>45154</v>
      </c>
      <c r="K7" s="31" t="s">
        <v>1107</v>
      </c>
      <c r="L7" s="56">
        <v>26681261</v>
      </c>
      <c r="M7" s="55">
        <v>7017389</v>
      </c>
      <c r="N7" s="40">
        <v>15854631</v>
      </c>
      <c r="O7" s="55">
        <v>4866000</v>
      </c>
      <c r="P7" s="55">
        <v>2765414</v>
      </c>
      <c r="Q7" s="55">
        <v>57184695</v>
      </c>
      <c r="R7" s="31" t="s">
        <v>1289</v>
      </c>
      <c r="S7" s="55">
        <v>57184695</v>
      </c>
      <c r="T7" s="40">
        <v>25100000</v>
      </c>
      <c r="U7" s="55">
        <v>0</v>
      </c>
      <c r="V7" s="64">
        <v>20912909</v>
      </c>
      <c r="W7" s="57">
        <v>5501353</v>
      </c>
      <c r="X7" s="57">
        <v>2000000</v>
      </c>
      <c r="Y7" s="65">
        <v>3670433</v>
      </c>
      <c r="Z7" s="32">
        <v>57184695</v>
      </c>
      <c r="AA7" s="55">
        <v>57184695</v>
      </c>
      <c r="AB7" s="55">
        <v>0</v>
      </c>
      <c r="AC7" s="55">
        <v>2000000</v>
      </c>
      <c r="AD7" s="66">
        <v>25100000</v>
      </c>
      <c r="AE7" s="55">
        <v>0</v>
      </c>
      <c r="AF7" s="55">
        <v>3001353</v>
      </c>
      <c r="AG7" s="55">
        <v>2500000</v>
      </c>
      <c r="AH7" s="55">
        <v>0</v>
      </c>
      <c r="AI7" s="55">
        <v>0</v>
      </c>
      <c r="AJ7" s="55">
        <v>0</v>
      </c>
      <c r="AK7" s="55">
        <v>2148096</v>
      </c>
      <c r="AL7" s="55">
        <v>20912909</v>
      </c>
      <c r="AM7" s="55">
        <v>0</v>
      </c>
      <c r="AN7" s="55">
        <v>0</v>
      </c>
      <c r="AO7" s="16">
        <v>20912909</v>
      </c>
      <c r="AP7" s="65">
        <v>3670433</v>
      </c>
      <c r="AQ7" s="34">
        <v>57184695</v>
      </c>
      <c r="AR7" s="35">
        <v>57184695</v>
      </c>
      <c r="AS7" s="17" t="s">
        <v>177</v>
      </c>
      <c r="AT7" s="17" t="s">
        <v>902</v>
      </c>
    </row>
    <row r="8" spans="1:46" s="3" customFormat="1" ht="14.65" customHeight="1" x14ac:dyDescent="0.25">
      <c r="A8" s="31">
        <v>11068</v>
      </c>
      <c r="B8" s="378" t="s">
        <v>1486</v>
      </c>
      <c r="C8" s="31" t="s">
        <v>1487</v>
      </c>
      <c r="D8" s="378"/>
      <c r="E8" s="30" t="s">
        <v>104</v>
      </c>
      <c r="F8" s="378">
        <v>21212</v>
      </c>
      <c r="G8" s="378" t="s">
        <v>156</v>
      </c>
      <c r="H8" s="380">
        <v>20</v>
      </c>
      <c r="I8" s="380"/>
      <c r="J8" s="381">
        <v>45180</v>
      </c>
      <c r="K8" s="31" t="s">
        <v>1107</v>
      </c>
      <c r="L8" s="56">
        <v>1958756</v>
      </c>
      <c r="M8" s="55">
        <v>194471</v>
      </c>
      <c r="N8" s="40">
        <v>462920</v>
      </c>
      <c r="O8" s="55">
        <v>75000</v>
      </c>
      <c r="P8" s="55">
        <v>0</v>
      </c>
      <c r="Q8" s="55">
        <v>2691147</v>
      </c>
      <c r="R8" s="31" t="s">
        <v>1265</v>
      </c>
      <c r="S8" s="55">
        <v>2691147</v>
      </c>
      <c r="T8" s="40">
        <v>0</v>
      </c>
      <c r="U8" s="55">
        <v>0</v>
      </c>
      <c r="V8" s="64">
        <v>0</v>
      </c>
      <c r="W8" s="57">
        <v>742030</v>
      </c>
      <c r="X8" s="57">
        <v>0</v>
      </c>
      <c r="Y8" s="65">
        <v>1949117</v>
      </c>
      <c r="Z8" s="32">
        <v>2691147</v>
      </c>
      <c r="AA8" s="55">
        <v>2691147</v>
      </c>
      <c r="AB8" s="55">
        <v>0</v>
      </c>
      <c r="AC8" s="55">
        <v>0</v>
      </c>
      <c r="AD8" s="66">
        <v>0</v>
      </c>
      <c r="AE8" s="55">
        <v>0</v>
      </c>
      <c r="AF8" s="55">
        <v>0</v>
      </c>
      <c r="AG8" s="55">
        <v>0</v>
      </c>
      <c r="AH8" s="55">
        <v>0</v>
      </c>
      <c r="AI8" s="55">
        <v>742030</v>
      </c>
      <c r="AJ8" s="55">
        <v>0</v>
      </c>
      <c r="AK8" s="55">
        <v>0</v>
      </c>
      <c r="AL8" s="55">
        <v>0</v>
      </c>
      <c r="AM8" s="55">
        <v>0</v>
      </c>
      <c r="AN8" s="55">
        <v>0</v>
      </c>
      <c r="AO8" s="16">
        <v>0</v>
      </c>
      <c r="AP8" s="65">
        <v>1949117</v>
      </c>
      <c r="AQ8" s="34">
        <v>2691147</v>
      </c>
      <c r="AR8" s="35">
        <v>2691147</v>
      </c>
      <c r="AS8" s="17" t="s">
        <v>177</v>
      </c>
      <c r="AT8" s="17" t="s">
        <v>177</v>
      </c>
    </row>
    <row r="9" spans="1:46" s="3" customFormat="1" ht="14.65" customHeight="1" x14ac:dyDescent="0.25">
      <c r="A9" s="31">
        <v>10955</v>
      </c>
      <c r="B9" s="378" t="s">
        <v>1488</v>
      </c>
      <c r="C9" s="31" t="s">
        <v>928</v>
      </c>
      <c r="D9" s="378" t="s">
        <v>1489</v>
      </c>
      <c r="E9" s="30" t="s">
        <v>317</v>
      </c>
      <c r="F9" s="394">
        <v>21061</v>
      </c>
      <c r="G9" s="378" t="s">
        <v>1430</v>
      </c>
      <c r="H9" s="380">
        <v>182</v>
      </c>
      <c r="I9" s="380">
        <v>11</v>
      </c>
      <c r="J9" s="381">
        <v>45197</v>
      </c>
      <c r="K9" s="31" t="s">
        <v>1107</v>
      </c>
      <c r="L9" s="56">
        <v>26933150</v>
      </c>
      <c r="M9" s="55">
        <v>7123229</v>
      </c>
      <c r="N9" s="40">
        <v>20731335</v>
      </c>
      <c r="O9" s="55">
        <v>5007198</v>
      </c>
      <c r="P9" s="55">
        <v>1265521</v>
      </c>
      <c r="Q9" s="55">
        <v>61060433</v>
      </c>
      <c r="R9" s="31" t="s">
        <v>1289</v>
      </c>
      <c r="S9" s="55">
        <v>61060433</v>
      </c>
      <c r="T9" s="40">
        <v>17375000</v>
      </c>
      <c r="U9" s="55">
        <v>12125000</v>
      </c>
      <c r="V9" s="64">
        <v>20299928</v>
      </c>
      <c r="W9" s="57">
        <v>5050000</v>
      </c>
      <c r="X9" s="57">
        <v>0</v>
      </c>
      <c r="Y9" s="65">
        <v>6210505</v>
      </c>
      <c r="Z9" s="32">
        <v>61060433</v>
      </c>
      <c r="AA9" s="55">
        <v>61060433</v>
      </c>
      <c r="AB9" s="55">
        <v>0</v>
      </c>
      <c r="AC9" s="55">
        <v>0</v>
      </c>
      <c r="AD9" s="66">
        <v>29500000</v>
      </c>
      <c r="AE9" s="55">
        <v>3500000</v>
      </c>
      <c r="AF9" s="55">
        <v>0</v>
      </c>
      <c r="AG9" s="55">
        <v>1550000</v>
      </c>
      <c r="AH9" s="55">
        <v>0</v>
      </c>
      <c r="AI9" s="55">
        <v>0</v>
      </c>
      <c r="AJ9" s="55">
        <v>0</v>
      </c>
      <c r="AK9" s="55">
        <v>2326872</v>
      </c>
      <c r="AL9" s="55">
        <v>20299928</v>
      </c>
      <c r="AM9" s="55">
        <v>0</v>
      </c>
      <c r="AN9" s="55">
        <v>0</v>
      </c>
      <c r="AO9" s="16">
        <v>20299928</v>
      </c>
      <c r="AP9" s="65">
        <v>6210505</v>
      </c>
      <c r="AQ9" s="34">
        <v>61060433</v>
      </c>
      <c r="AR9" s="35">
        <v>61060433</v>
      </c>
      <c r="AS9" s="17" t="s">
        <v>177</v>
      </c>
      <c r="AT9" s="17" t="s">
        <v>902</v>
      </c>
    </row>
    <row r="10" spans="1:46" s="3" customFormat="1" ht="14.65" customHeight="1" x14ac:dyDescent="0.25">
      <c r="A10" s="31">
        <v>10882</v>
      </c>
      <c r="B10" s="378" t="s">
        <v>1490</v>
      </c>
      <c r="C10" s="378" t="s">
        <v>1434</v>
      </c>
      <c r="D10" s="378" t="s">
        <v>1491</v>
      </c>
      <c r="E10" s="30" t="s">
        <v>1492</v>
      </c>
      <c r="F10" s="378">
        <v>20877</v>
      </c>
      <c r="G10" s="378" t="s">
        <v>162</v>
      </c>
      <c r="H10" s="380">
        <v>78</v>
      </c>
      <c r="I10" s="380"/>
      <c r="J10" s="381">
        <v>45198</v>
      </c>
      <c r="K10" s="31" t="s">
        <v>1107</v>
      </c>
      <c r="L10" s="56">
        <v>16013965</v>
      </c>
      <c r="M10" s="55">
        <v>6196081</v>
      </c>
      <c r="N10" s="40">
        <v>11472000</v>
      </c>
      <c r="O10" s="55">
        <v>2500000</v>
      </c>
      <c r="P10" s="55">
        <v>605780</v>
      </c>
      <c r="Q10" s="55">
        <v>36787826</v>
      </c>
      <c r="R10" s="31" t="s">
        <v>1289</v>
      </c>
      <c r="S10" s="55">
        <v>36787826</v>
      </c>
      <c r="T10" s="41">
        <v>9056000</v>
      </c>
      <c r="U10" s="55">
        <v>8224000</v>
      </c>
      <c r="V10" s="64">
        <v>11398000</v>
      </c>
      <c r="W10" s="57">
        <v>3500000</v>
      </c>
      <c r="X10" s="57">
        <v>0</v>
      </c>
      <c r="Y10" s="65">
        <v>4609826</v>
      </c>
      <c r="Z10" s="32">
        <v>36787826</v>
      </c>
      <c r="AA10" s="55">
        <v>36787826</v>
      </c>
      <c r="AB10" s="55">
        <v>0</v>
      </c>
      <c r="AC10" s="55">
        <v>0</v>
      </c>
      <c r="AD10" s="66">
        <v>17280000</v>
      </c>
      <c r="AE10" s="55">
        <v>0</v>
      </c>
      <c r="AF10" s="55">
        <v>3500000</v>
      </c>
      <c r="AG10" s="55">
        <v>0</v>
      </c>
      <c r="AH10" s="55">
        <v>0</v>
      </c>
      <c r="AI10" s="55">
        <v>0</v>
      </c>
      <c r="AJ10" s="55">
        <v>0</v>
      </c>
      <c r="AK10" s="55">
        <v>1210784</v>
      </c>
      <c r="AL10" s="55">
        <v>11398000</v>
      </c>
      <c r="AM10" s="55">
        <v>0</v>
      </c>
      <c r="AN10" s="55">
        <v>0</v>
      </c>
      <c r="AO10" s="16">
        <v>11398000</v>
      </c>
      <c r="AP10" s="65">
        <v>4609826</v>
      </c>
      <c r="AQ10" s="34">
        <v>36787826</v>
      </c>
      <c r="AR10" s="35">
        <v>36787826</v>
      </c>
      <c r="AS10" s="17" t="s">
        <v>177</v>
      </c>
      <c r="AT10" s="17" t="s">
        <v>177</v>
      </c>
    </row>
    <row r="11" spans="1:46" s="3" customFormat="1" ht="14.65" customHeight="1" x14ac:dyDescent="0.25">
      <c r="A11" s="31">
        <v>10973</v>
      </c>
      <c r="B11" s="378" t="s">
        <v>1493</v>
      </c>
      <c r="C11" s="31" t="s">
        <v>1371</v>
      </c>
      <c r="D11" s="378" t="s">
        <v>1494</v>
      </c>
      <c r="E11" s="30" t="s">
        <v>1495</v>
      </c>
      <c r="F11" s="74">
        <v>20903</v>
      </c>
      <c r="G11" s="378" t="s">
        <v>162</v>
      </c>
      <c r="H11" s="380">
        <v>141</v>
      </c>
      <c r="I11" s="380">
        <v>8</v>
      </c>
      <c r="J11" s="381">
        <v>45198</v>
      </c>
      <c r="K11" s="31" t="s">
        <v>1107</v>
      </c>
      <c r="L11" s="56">
        <v>21871079</v>
      </c>
      <c r="M11" s="55">
        <v>9705712</v>
      </c>
      <c r="N11" s="40">
        <v>25900000</v>
      </c>
      <c r="O11" s="55">
        <v>5067129</v>
      </c>
      <c r="P11" s="55">
        <v>1497278</v>
      </c>
      <c r="Q11" s="55">
        <v>64041198</v>
      </c>
      <c r="R11" s="31" t="s">
        <v>1289</v>
      </c>
      <c r="S11" s="55">
        <v>64041198</v>
      </c>
      <c r="T11" s="41">
        <v>30350000</v>
      </c>
      <c r="U11" s="55">
        <v>16005000</v>
      </c>
      <c r="V11" s="64">
        <v>23160000</v>
      </c>
      <c r="W11" s="57">
        <v>9500000</v>
      </c>
      <c r="X11" s="57">
        <v>0</v>
      </c>
      <c r="Y11" s="65">
        <v>-14973802</v>
      </c>
      <c r="Z11" s="32">
        <v>64041198</v>
      </c>
      <c r="AA11" s="55">
        <v>64041198</v>
      </c>
      <c r="AB11" s="55">
        <v>0</v>
      </c>
      <c r="AC11" s="55">
        <v>0</v>
      </c>
      <c r="AD11" s="66">
        <v>46355000</v>
      </c>
      <c r="AE11" s="55">
        <v>0</v>
      </c>
      <c r="AF11" s="55">
        <v>9500000</v>
      </c>
      <c r="AG11" s="55">
        <v>0</v>
      </c>
      <c r="AH11" s="55">
        <v>0</v>
      </c>
      <c r="AI11" s="55">
        <v>0</v>
      </c>
      <c r="AJ11" s="55">
        <v>0</v>
      </c>
      <c r="AK11" s="55">
        <v>2474534</v>
      </c>
      <c r="AL11" s="55">
        <v>23160000</v>
      </c>
      <c r="AM11" s="55">
        <v>0</v>
      </c>
      <c r="AN11" s="55">
        <v>0</v>
      </c>
      <c r="AO11" s="16">
        <v>23160000</v>
      </c>
      <c r="AP11" s="65">
        <v>-14973802</v>
      </c>
      <c r="AQ11" s="34">
        <v>64041198</v>
      </c>
      <c r="AR11" s="35">
        <v>64041198</v>
      </c>
      <c r="AS11" s="17" t="s">
        <v>177</v>
      </c>
      <c r="AT11" s="17" t="s">
        <v>177</v>
      </c>
    </row>
    <row r="12" spans="1:46" s="3" customFormat="1" ht="14.65" customHeight="1" x14ac:dyDescent="0.25">
      <c r="A12" s="31">
        <v>10937</v>
      </c>
      <c r="B12" s="378" t="s">
        <v>1496</v>
      </c>
      <c r="C12" s="378" t="s">
        <v>1371</v>
      </c>
      <c r="D12" s="378" t="s">
        <v>1497</v>
      </c>
      <c r="E12" s="30" t="s">
        <v>1495</v>
      </c>
      <c r="F12" s="378">
        <v>20903</v>
      </c>
      <c r="G12" s="378" t="s">
        <v>162</v>
      </c>
      <c r="H12" s="380">
        <v>76</v>
      </c>
      <c r="I12" s="380">
        <v>4</v>
      </c>
      <c r="J12" s="381">
        <v>45198</v>
      </c>
      <c r="K12" s="31" t="s">
        <v>169</v>
      </c>
      <c r="L12" s="56">
        <v>25625288</v>
      </c>
      <c r="M12" s="55">
        <v>4600359</v>
      </c>
      <c r="N12" s="40">
        <v>1310000</v>
      </c>
      <c r="O12" s="55">
        <v>2500000</v>
      </c>
      <c r="P12" s="55">
        <v>700326</v>
      </c>
      <c r="Q12" s="55">
        <v>34735973</v>
      </c>
      <c r="R12" s="31" t="s">
        <v>1289</v>
      </c>
      <c r="S12" s="55">
        <v>34735973</v>
      </c>
      <c r="T12" s="41">
        <v>0</v>
      </c>
      <c r="U12" s="55">
        <v>0</v>
      </c>
      <c r="V12" s="64">
        <v>13062500</v>
      </c>
      <c r="W12" s="57">
        <v>2000000</v>
      </c>
      <c r="X12" s="57">
        <v>0</v>
      </c>
      <c r="Y12" s="65">
        <v>19673473</v>
      </c>
      <c r="Z12" s="32">
        <v>34735973</v>
      </c>
      <c r="AA12" s="55">
        <v>34735973</v>
      </c>
      <c r="AB12" s="55">
        <v>0</v>
      </c>
      <c r="AC12" s="55">
        <v>0</v>
      </c>
      <c r="AD12" s="66">
        <v>0</v>
      </c>
      <c r="AE12" s="55">
        <v>2000000</v>
      </c>
      <c r="AF12" s="55">
        <v>0</v>
      </c>
      <c r="AG12" s="55">
        <v>0</v>
      </c>
      <c r="AH12" s="55">
        <v>0</v>
      </c>
      <c r="AI12" s="55">
        <v>0</v>
      </c>
      <c r="AJ12" s="55">
        <v>0</v>
      </c>
      <c r="AK12" s="55">
        <v>0</v>
      </c>
      <c r="AL12" s="55">
        <v>0</v>
      </c>
      <c r="AM12" s="55">
        <v>1375000</v>
      </c>
      <c r="AN12" s="55">
        <v>13062500</v>
      </c>
      <c r="AO12" s="16">
        <v>13062500</v>
      </c>
      <c r="AP12" s="65">
        <v>19673473</v>
      </c>
      <c r="AQ12" s="34">
        <v>34735973</v>
      </c>
      <c r="AR12" s="35">
        <v>34735973</v>
      </c>
      <c r="AS12" s="17" t="s">
        <v>177</v>
      </c>
      <c r="AT12" s="17" t="s">
        <v>177</v>
      </c>
    </row>
    <row r="13" spans="1:46" s="3" customFormat="1" ht="14.65" customHeight="1" x14ac:dyDescent="0.25">
      <c r="A13" s="31">
        <v>10818</v>
      </c>
      <c r="B13" s="378" t="s">
        <v>1498</v>
      </c>
      <c r="C13" s="39" t="s">
        <v>1371</v>
      </c>
      <c r="D13" s="395" t="s">
        <v>1499</v>
      </c>
      <c r="E13" s="30" t="s">
        <v>682</v>
      </c>
      <c r="F13" s="74">
        <v>20646</v>
      </c>
      <c r="G13" s="378" t="s">
        <v>343</v>
      </c>
      <c r="H13" s="380">
        <v>65</v>
      </c>
      <c r="I13" s="380">
        <v>7</v>
      </c>
      <c r="J13" s="381">
        <v>45216</v>
      </c>
      <c r="K13" s="31" t="s">
        <v>169</v>
      </c>
      <c r="L13" s="56">
        <v>18927937</v>
      </c>
      <c r="M13" s="55">
        <v>5945095</v>
      </c>
      <c r="N13" s="40">
        <v>1624681</v>
      </c>
      <c r="O13" s="55">
        <v>2500000</v>
      </c>
      <c r="P13" s="55">
        <v>729110</v>
      </c>
      <c r="Q13" s="55">
        <v>29726823</v>
      </c>
      <c r="R13" s="31" t="s">
        <v>1289</v>
      </c>
      <c r="S13" s="55">
        <v>29726823</v>
      </c>
      <c r="T13" s="41">
        <v>0</v>
      </c>
      <c r="U13" s="55">
        <v>0</v>
      </c>
      <c r="V13" s="64">
        <v>12351000</v>
      </c>
      <c r="W13" s="57">
        <v>2000000</v>
      </c>
      <c r="X13" s="57">
        <v>0</v>
      </c>
      <c r="Y13" s="65">
        <v>15375823</v>
      </c>
      <c r="Z13" s="32">
        <v>29726823</v>
      </c>
      <c r="AA13" s="55">
        <v>29726823</v>
      </c>
      <c r="AB13" s="55">
        <v>0</v>
      </c>
      <c r="AC13" s="55">
        <v>0</v>
      </c>
      <c r="AD13" s="66">
        <v>0</v>
      </c>
      <c r="AE13" s="55">
        <v>2000000</v>
      </c>
      <c r="AF13" s="55">
        <v>0</v>
      </c>
      <c r="AG13" s="55">
        <v>0</v>
      </c>
      <c r="AH13" s="55">
        <v>0</v>
      </c>
      <c r="AI13" s="55">
        <v>0</v>
      </c>
      <c r="AJ13" s="55">
        <v>0</v>
      </c>
      <c r="AK13" s="55">
        <v>0</v>
      </c>
      <c r="AL13" s="55">
        <v>0</v>
      </c>
      <c r="AM13" s="55">
        <v>1380000</v>
      </c>
      <c r="AN13" s="55">
        <v>12351000</v>
      </c>
      <c r="AO13" s="16">
        <v>12351000</v>
      </c>
      <c r="AP13" s="65">
        <v>15375823</v>
      </c>
      <c r="AQ13" s="34">
        <v>29726823</v>
      </c>
      <c r="AR13" s="35">
        <v>29726823</v>
      </c>
      <c r="AS13" s="17" t="s">
        <v>177</v>
      </c>
      <c r="AT13" s="17" t="s">
        <v>177</v>
      </c>
    </row>
    <row r="14" spans="1:46" s="3" customFormat="1" ht="14.65" customHeight="1" x14ac:dyDescent="0.25">
      <c r="A14" s="31">
        <v>10929</v>
      </c>
      <c r="B14" s="378" t="s">
        <v>1500</v>
      </c>
      <c r="C14" s="395" t="s">
        <v>1501</v>
      </c>
      <c r="D14" s="378" t="s">
        <v>1502</v>
      </c>
      <c r="E14" s="30" t="s">
        <v>1495</v>
      </c>
      <c r="F14" s="74">
        <v>21910</v>
      </c>
      <c r="G14" s="378" t="s">
        <v>162</v>
      </c>
      <c r="H14" s="380">
        <v>56</v>
      </c>
      <c r="I14" s="380"/>
      <c r="J14" s="381">
        <v>45218</v>
      </c>
      <c r="K14" s="31" t="s">
        <v>169</v>
      </c>
      <c r="L14" s="56">
        <v>17969676</v>
      </c>
      <c r="M14" s="55">
        <v>5695916</v>
      </c>
      <c r="N14" s="40">
        <v>1213795</v>
      </c>
      <c r="O14" s="55">
        <v>2877276</v>
      </c>
      <c r="P14" s="55">
        <v>836217</v>
      </c>
      <c r="Q14" s="55">
        <v>28592880</v>
      </c>
      <c r="R14" s="31" t="s">
        <v>1289</v>
      </c>
      <c r="S14" s="55">
        <v>28592880</v>
      </c>
      <c r="T14" s="41">
        <v>8195000</v>
      </c>
      <c r="U14" s="55">
        <v>5965000</v>
      </c>
      <c r="V14" s="64">
        <v>12351000</v>
      </c>
      <c r="W14" s="57">
        <v>5600000</v>
      </c>
      <c r="X14" s="57">
        <v>0</v>
      </c>
      <c r="Y14" s="65">
        <v>-3518120</v>
      </c>
      <c r="Z14" s="32">
        <v>28592880</v>
      </c>
      <c r="AA14" s="55">
        <v>28592880</v>
      </c>
      <c r="AB14" s="55">
        <v>0</v>
      </c>
      <c r="AC14" s="55">
        <v>0</v>
      </c>
      <c r="AD14" s="66">
        <v>14160000</v>
      </c>
      <c r="AE14" s="55">
        <v>0</v>
      </c>
      <c r="AF14" s="55">
        <v>2800000</v>
      </c>
      <c r="AG14" s="55">
        <v>2800000</v>
      </c>
      <c r="AH14" s="55">
        <v>0</v>
      </c>
      <c r="AI14" s="55">
        <v>0</v>
      </c>
      <c r="AJ14" s="55">
        <v>0</v>
      </c>
      <c r="AK14" s="55">
        <v>960717</v>
      </c>
      <c r="AL14" s="55">
        <v>12351000</v>
      </c>
      <c r="AM14" s="55">
        <v>0</v>
      </c>
      <c r="AN14" s="55">
        <v>0</v>
      </c>
      <c r="AO14" s="16">
        <v>12351000</v>
      </c>
      <c r="AP14" s="65">
        <v>-3518120</v>
      </c>
      <c r="AQ14" s="34">
        <v>28592880</v>
      </c>
      <c r="AR14" s="35">
        <v>28592880</v>
      </c>
      <c r="AS14" s="17" t="s">
        <v>177</v>
      </c>
      <c r="AT14" s="17" t="s">
        <v>177</v>
      </c>
    </row>
    <row r="15" spans="1:46" s="3" customFormat="1" ht="14.65" customHeight="1" x14ac:dyDescent="0.25">
      <c r="A15" s="31">
        <v>10923</v>
      </c>
      <c r="B15" s="378" t="s">
        <v>1503</v>
      </c>
      <c r="C15" s="31" t="s">
        <v>1501</v>
      </c>
      <c r="D15" s="378" t="s">
        <v>1504</v>
      </c>
      <c r="E15" s="30" t="s">
        <v>1495</v>
      </c>
      <c r="F15" s="378">
        <v>21910</v>
      </c>
      <c r="G15" s="378" t="s">
        <v>162</v>
      </c>
      <c r="H15" s="380">
        <v>42</v>
      </c>
      <c r="I15" s="380">
        <v>9</v>
      </c>
      <c r="J15" s="381">
        <v>45218</v>
      </c>
      <c r="K15" s="31" t="s">
        <v>169</v>
      </c>
      <c r="L15" s="56">
        <v>15732835</v>
      </c>
      <c r="M15" s="55">
        <v>4541097</v>
      </c>
      <c r="N15" s="40">
        <v>3174252</v>
      </c>
      <c r="O15" s="55">
        <v>2500000</v>
      </c>
      <c r="P15" s="55">
        <v>440320</v>
      </c>
      <c r="Q15" s="55">
        <v>26388504</v>
      </c>
      <c r="R15" s="31" t="s">
        <v>1289</v>
      </c>
      <c r="S15" s="55">
        <v>26388504</v>
      </c>
      <c r="T15" s="41">
        <v>0</v>
      </c>
      <c r="U15" s="55">
        <v>0</v>
      </c>
      <c r="V15" s="64">
        <v>14248575</v>
      </c>
      <c r="W15" s="57">
        <v>2000000</v>
      </c>
      <c r="X15" s="57">
        <v>0</v>
      </c>
      <c r="Y15" s="65">
        <v>10139929</v>
      </c>
      <c r="Z15" s="32">
        <v>26388504</v>
      </c>
      <c r="AA15" s="55">
        <v>26388504</v>
      </c>
      <c r="AB15" s="55">
        <v>0</v>
      </c>
      <c r="AC15" s="55">
        <v>0</v>
      </c>
      <c r="AD15" s="66">
        <v>0</v>
      </c>
      <c r="AE15" s="55">
        <v>2000000</v>
      </c>
      <c r="AF15" s="55">
        <v>0</v>
      </c>
      <c r="AG15" s="55">
        <v>0</v>
      </c>
      <c r="AH15" s="55">
        <v>0</v>
      </c>
      <c r="AI15" s="55">
        <v>0</v>
      </c>
      <c r="AJ15" s="55">
        <v>0</v>
      </c>
      <c r="AK15" s="55">
        <v>0</v>
      </c>
      <c r="AL15" s="55">
        <v>0</v>
      </c>
      <c r="AM15" s="55">
        <v>1500000</v>
      </c>
      <c r="AN15" s="55">
        <v>14248575</v>
      </c>
      <c r="AO15" s="16">
        <v>14248575</v>
      </c>
      <c r="AP15" s="65">
        <v>10139929</v>
      </c>
      <c r="AQ15" s="34">
        <v>26388504</v>
      </c>
      <c r="AR15" s="35">
        <v>26388504</v>
      </c>
      <c r="AS15" s="17" t="s">
        <v>177</v>
      </c>
      <c r="AT15" s="17" t="s">
        <v>177</v>
      </c>
    </row>
    <row r="16" spans="1:46" s="3" customFormat="1" ht="14.65" customHeight="1" x14ac:dyDescent="0.25">
      <c r="A16" s="31">
        <v>10990</v>
      </c>
      <c r="B16" s="378" t="s">
        <v>1505</v>
      </c>
      <c r="C16" s="31" t="s">
        <v>1185</v>
      </c>
      <c r="D16" s="395" t="s">
        <v>1506</v>
      </c>
      <c r="E16" s="30" t="s">
        <v>1338</v>
      </c>
      <c r="F16" s="74">
        <v>21215</v>
      </c>
      <c r="G16" s="378" t="s">
        <v>156</v>
      </c>
      <c r="H16" s="380">
        <v>100</v>
      </c>
      <c r="I16" s="380"/>
      <c r="J16" s="381">
        <v>45229</v>
      </c>
      <c r="K16" s="31" t="s">
        <v>169</v>
      </c>
      <c r="L16" s="56">
        <v>31036466</v>
      </c>
      <c r="M16" s="55">
        <v>14744900</v>
      </c>
      <c r="N16" s="40">
        <v>639903</v>
      </c>
      <c r="O16" s="55">
        <v>4681960</v>
      </c>
      <c r="P16" s="55">
        <v>1368764</v>
      </c>
      <c r="Q16" s="55">
        <v>52471993</v>
      </c>
      <c r="R16" s="31" t="s">
        <v>175</v>
      </c>
      <c r="S16" s="55">
        <v>52471993</v>
      </c>
      <c r="T16" s="41">
        <v>16045000</v>
      </c>
      <c r="U16" s="55">
        <v>8755000</v>
      </c>
      <c r="V16" s="64">
        <v>22474000</v>
      </c>
      <c r="W16" s="57">
        <v>3500000</v>
      </c>
      <c r="X16" s="57">
        <v>1910442</v>
      </c>
      <c r="Y16" s="65">
        <v>-212449</v>
      </c>
      <c r="Z16" s="32">
        <v>52471993</v>
      </c>
      <c r="AA16" s="55">
        <v>52471993</v>
      </c>
      <c r="AB16" s="55">
        <v>0</v>
      </c>
      <c r="AC16" s="55">
        <v>1910442</v>
      </c>
      <c r="AD16" s="66">
        <v>24800000</v>
      </c>
      <c r="AE16" s="55">
        <v>0</v>
      </c>
      <c r="AF16" s="55">
        <v>3500000</v>
      </c>
      <c r="AG16" s="55">
        <v>0</v>
      </c>
      <c r="AH16" s="55">
        <v>0</v>
      </c>
      <c r="AI16" s="55">
        <v>0</v>
      </c>
      <c r="AJ16" s="55">
        <v>0</v>
      </c>
      <c r="AK16" s="55">
        <v>2415172</v>
      </c>
      <c r="AL16" s="55">
        <v>22474000</v>
      </c>
      <c r="AM16" s="55">
        <v>0</v>
      </c>
      <c r="AN16" s="55">
        <v>0</v>
      </c>
      <c r="AO16" s="16">
        <v>22474000</v>
      </c>
      <c r="AP16" s="65">
        <v>-212449</v>
      </c>
      <c r="AQ16" s="34">
        <v>52471993</v>
      </c>
      <c r="AR16" s="35">
        <v>52471993</v>
      </c>
      <c r="AS16" s="17" t="s">
        <v>177</v>
      </c>
      <c r="AT16" s="17" t="s">
        <v>177</v>
      </c>
    </row>
    <row r="17" spans="1:46" s="3" customFormat="1" ht="14.65" customHeight="1" x14ac:dyDescent="0.25">
      <c r="A17" s="74">
        <v>11063</v>
      </c>
      <c r="B17" s="30" t="s">
        <v>1507</v>
      </c>
      <c r="C17" s="31" t="s">
        <v>1508</v>
      </c>
      <c r="D17" s="395" t="s">
        <v>1509</v>
      </c>
      <c r="E17" s="395" t="s">
        <v>1510</v>
      </c>
      <c r="F17" s="395">
        <v>20740</v>
      </c>
      <c r="G17" s="378" t="s">
        <v>159</v>
      </c>
      <c r="H17" s="380">
        <v>317</v>
      </c>
      <c r="I17" s="380"/>
      <c r="J17" s="381">
        <v>45247</v>
      </c>
      <c r="K17" s="31" t="s">
        <v>169</v>
      </c>
      <c r="L17" s="56">
        <v>84911307</v>
      </c>
      <c r="M17" s="55">
        <v>18706498</v>
      </c>
      <c r="N17" s="40">
        <v>14000000</v>
      </c>
      <c r="O17" s="55">
        <v>9307550</v>
      </c>
      <c r="P17" s="55">
        <v>2585769</v>
      </c>
      <c r="Q17" s="55">
        <v>129511124</v>
      </c>
      <c r="R17" s="31" t="s">
        <v>1289</v>
      </c>
      <c r="S17" s="55">
        <v>129511124</v>
      </c>
      <c r="T17" s="41">
        <v>4858000</v>
      </c>
      <c r="U17" s="55">
        <v>60642000</v>
      </c>
      <c r="V17" s="64">
        <v>53424399</v>
      </c>
      <c r="W17" s="57">
        <v>0</v>
      </c>
      <c r="X17" s="57">
        <v>0</v>
      </c>
      <c r="Y17" s="65">
        <v>10586725</v>
      </c>
      <c r="Z17" s="32">
        <v>129511124</v>
      </c>
      <c r="AA17" s="55">
        <v>129511124</v>
      </c>
      <c r="AB17" s="55">
        <v>0</v>
      </c>
      <c r="AC17" s="55">
        <v>0</v>
      </c>
      <c r="AD17" s="66">
        <v>65500000</v>
      </c>
      <c r="AE17" s="55">
        <v>0</v>
      </c>
      <c r="AF17" s="55">
        <v>0</v>
      </c>
      <c r="AG17" s="55">
        <v>0</v>
      </c>
      <c r="AH17" s="55">
        <v>0</v>
      </c>
      <c r="AI17" s="55">
        <v>0</v>
      </c>
      <c r="AJ17" s="55">
        <v>0</v>
      </c>
      <c r="AK17" s="55">
        <v>5684015</v>
      </c>
      <c r="AL17" s="55">
        <v>53424399</v>
      </c>
      <c r="AM17" s="55">
        <v>0</v>
      </c>
      <c r="AN17" s="55">
        <v>0</v>
      </c>
      <c r="AO17" s="16">
        <v>53424399</v>
      </c>
      <c r="AP17" s="65">
        <v>10586725</v>
      </c>
      <c r="AQ17" s="34">
        <v>129511124</v>
      </c>
      <c r="AR17" s="35">
        <v>129511124</v>
      </c>
      <c r="AS17" s="17" t="s">
        <v>177</v>
      </c>
      <c r="AT17" s="17" t="s">
        <v>177</v>
      </c>
    </row>
    <row r="18" spans="1:46" s="3" customFormat="1" ht="14.65" customHeight="1" x14ac:dyDescent="0.25">
      <c r="A18" s="31">
        <v>11089</v>
      </c>
      <c r="B18" s="378" t="s">
        <v>1511</v>
      </c>
      <c r="C18" s="39" t="s">
        <v>1512</v>
      </c>
      <c r="D18" s="379" t="s">
        <v>1513</v>
      </c>
      <c r="E18" s="30" t="s">
        <v>1514</v>
      </c>
      <c r="F18" s="378">
        <v>21054</v>
      </c>
      <c r="G18" s="378" t="s">
        <v>1430</v>
      </c>
      <c r="H18" s="380">
        <v>78</v>
      </c>
      <c r="I18" s="380"/>
      <c r="J18" s="381">
        <v>45274</v>
      </c>
      <c r="K18" s="31" t="s">
        <v>169</v>
      </c>
      <c r="L18" s="56">
        <v>17891656</v>
      </c>
      <c r="M18" s="55">
        <v>6981732</v>
      </c>
      <c r="N18" s="40">
        <v>2150200</v>
      </c>
      <c r="O18" s="55">
        <v>3097838</v>
      </c>
      <c r="P18" s="55">
        <v>1218946</v>
      </c>
      <c r="Q18" s="55">
        <v>31340372</v>
      </c>
      <c r="R18" s="31" t="s">
        <v>175</v>
      </c>
      <c r="S18" s="55">
        <v>31340372</v>
      </c>
      <c r="T18" s="40">
        <v>2410000</v>
      </c>
      <c r="U18" s="55">
        <v>11800000</v>
      </c>
      <c r="V18" s="64">
        <v>10869442</v>
      </c>
      <c r="W18" s="57">
        <v>3500000</v>
      </c>
      <c r="X18" s="57">
        <v>0</v>
      </c>
      <c r="Y18" s="65">
        <v>2760930</v>
      </c>
      <c r="Z18" s="32">
        <v>31340372</v>
      </c>
      <c r="AA18" s="55">
        <v>31340372</v>
      </c>
      <c r="AB18" s="55">
        <v>0</v>
      </c>
      <c r="AC18" s="55">
        <v>0</v>
      </c>
      <c r="AD18" s="66">
        <v>14210000</v>
      </c>
      <c r="AE18" s="55">
        <v>0</v>
      </c>
      <c r="AF18" s="55">
        <v>3500000</v>
      </c>
      <c r="AG18" s="55">
        <v>0</v>
      </c>
      <c r="AH18" s="55">
        <v>0</v>
      </c>
      <c r="AI18" s="55">
        <v>0</v>
      </c>
      <c r="AJ18" s="55">
        <v>0</v>
      </c>
      <c r="AK18" s="55">
        <v>1221408</v>
      </c>
      <c r="AL18" s="55">
        <v>10869442</v>
      </c>
      <c r="AM18" s="55">
        <v>0</v>
      </c>
      <c r="AN18" s="55">
        <v>0</v>
      </c>
      <c r="AO18" s="16">
        <v>10869442</v>
      </c>
      <c r="AP18" s="65">
        <v>2760930</v>
      </c>
      <c r="AQ18" s="34">
        <v>31340372</v>
      </c>
      <c r="AR18" s="35">
        <v>31340372</v>
      </c>
      <c r="AS18" s="17" t="s">
        <v>177</v>
      </c>
      <c r="AT18" s="17" t="s">
        <v>177</v>
      </c>
    </row>
    <row r="19" spans="1:46" s="3" customFormat="1" ht="14.65" customHeight="1" x14ac:dyDescent="0.25">
      <c r="A19" s="31">
        <v>10871</v>
      </c>
      <c r="B19" s="378" t="s">
        <v>1515</v>
      </c>
      <c r="C19" s="39" t="s">
        <v>1516</v>
      </c>
      <c r="D19" s="396" t="s">
        <v>1517</v>
      </c>
      <c r="E19" s="397" t="s">
        <v>1518</v>
      </c>
      <c r="F19" s="398">
        <v>21113</v>
      </c>
      <c r="G19" s="378" t="s">
        <v>1430</v>
      </c>
      <c r="H19" s="380">
        <v>95</v>
      </c>
      <c r="I19" s="380"/>
      <c r="J19" s="381">
        <v>45288</v>
      </c>
      <c r="K19" s="31" t="s">
        <v>169</v>
      </c>
      <c r="L19" s="56">
        <v>19282357</v>
      </c>
      <c r="M19" s="55">
        <v>6699717</v>
      </c>
      <c r="N19" s="40">
        <v>2492070</v>
      </c>
      <c r="O19" s="55">
        <v>1970000</v>
      </c>
      <c r="P19" s="55">
        <v>467957</v>
      </c>
      <c r="Q19" s="55">
        <v>30912101</v>
      </c>
      <c r="R19" s="31" t="s">
        <v>1289</v>
      </c>
      <c r="S19" s="55">
        <v>30912101</v>
      </c>
      <c r="T19" s="41">
        <v>2964000</v>
      </c>
      <c r="U19" s="55">
        <v>11851000</v>
      </c>
      <c r="V19" s="64">
        <v>12358831</v>
      </c>
      <c r="W19" s="57">
        <v>3500000</v>
      </c>
      <c r="X19" s="57">
        <v>0</v>
      </c>
      <c r="Y19" s="65">
        <v>238270</v>
      </c>
      <c r="Z19" s="32">
        <v>30912101</v>
      </c>
      <c r="AA19" s="55">
        <v>30912101</v>
      </c>
      <c r="AB19" s="55">
        <v>0</v>
      </c>
      <c r="AC19" s="55">
        <v>0</v>
      </c>
      <c r="AD19" s="66">
        <v>14815000</v>
      </c>
      <c r="AE19" s="55">
        <v>0</v>
      </c>
      <c r="AF19" s="55">
        <v>3500000</v>
      </c>
      <c r="AG19" s="55">
        <v>0</v>
      </c>
      <c r="AH19" s="55">
        <v>0</v>
      </c>
      <c r="AI19" s="55">
        <v>0</v>
      </c>
      <c r="AJ19" s="55">
        <v>0</v>
      </c>
      <c r="AK19" s="55">
        <v>1314901</v>
      </c>
      <c r="AL19" s="55">
        <v>12358831</v>
      </c>
      <c r="AM19" s="55">
        <v>0</v>
      </c>
      <c r="AN19" s="55">
        <v>0</v>
      </c>
      <c r="AO19" s="16">
        <v>12358831</v>
      </c>
      <c r="AP19" s="65">
        <v>238270</v>
      </c>
      <c r="AQ19" s="34">
        <v>30912101</v>
      </c>
      <c r="AR19" s="35">
        <v>30912101</v>
      </c>
      <c r="AS19" s="17" t="s">
        <v>177</v>
      </c>
      <c r="AT19" s="17" t="s">
        <v>177</v>
      </c>
    </row>
    <row r="20" spans="1:46" s="3" customFormat="1" ht="14.65" customHeight="1" x14ac:dyDescent="0.25">
      <c r="A20" s="31">
        <v>10812</v>
      </c>
      <c r="B20" s="378" t="s">
        <v>1519</v>
      </c>
      <c r="C20" s="39" t="s">
        <v>1516</v>
      </c>
      <c r="D20" s="379" t="s">
        <v>1520</v>
      </c>
      <c r="E20" s="30" t="s">
        <v>1518</v>
      </c>
      <c r="F20" s="378">
        <v>21113</v>
      </c>
      <c r="G20" s="378" t="s">
        <v>1430</v>
      </c>
      <c r="H20" s="380">
        <v>55</v>
      </c>
      <c r="I20" s="380">
        <v>11</v>
      </c>
      <c r="J20" s="381">
        <v>45288</v>
      </c>
      <c r="K20" s="31" t="s">
        <v>169</v>
      </c>
      <c r="L20" s="56">
        <v>12457386</v>
      </c>
      <c r="M20" s="55">
        <v>4956353</v>
      </c>
      <c r="N20" s="40">
        <v>1527406</v>
      </c>
      <c r="O20" s="55">
        <v>1300000</v>
      </c>
      <c r="P20" s="55">
        <v>429230</v>
      </c>
      <c r="Q20" s="55">
        <v>20670375</v>
      </c>
      <c r="R20" s="31" t="s">
        <v>1289</v>
      </c>
      <c r="S20" s="55">
        <v>20670375</v>
      </c>
      <c r="T20" s="41">
        <v>0</v>
      </c>
      <c r="U20" s="55">
        <v>0</v>
      </c>
      <c r="V20" s="64">
        <v>14248575</v>
      </c>
      <c r="W20" s="57">
        <v>429750</v>
      </c>
      <c r="X20" s="57">
        <v>0</v>
      </c>
      <c r="Y20" s="65">
        <v>5992050</v>
      </c>
      <c r="Z20" s="32">
        <v>20670375</v>
      </c>
      <c r="AA20" s="55">
        <v>20670375</v>
      </c>
      <c r="AB20" s="55">
        <v>0</v>
      </c>
      <c r="AC20" s="55">
        <v>0</v>
      </c>
      <c r="AD20" s="66">
        <v>0</v>
      </c>
      <c r="AE20" s="55">
        <v>0</v>
      </c>
      <c r="AF20" s="55">
        <v>0</v>
      </c>
      <c r="AG20" s="55">
        <v>0</v>
      </c>
      <c r="AH20" s="55">
        <v>429750</v>
      </c>
      <c r="AI20" s="55">
        <v>0</v>
      </c>
      <c r="AJ20" s="55">
        <v>0</v>
      </c>
      <c r="AK20" s="55">
        <v>0</v>
      </c>
      <c r="AL20" s="55">
        <v>0</v>
      </c>
      <c r="AM20" s="55">
        <v>1500000</v>
      </c>
      <c r="AN20" s="55">
        <v>14248575</v>
      </c>
      <c r="AO20" s="16">
        <v>14248575</v>
      </c>
      <c r="AP20" s="65">
        <v>5992050</v>
      </c>
      <c r="AQ20" s="34">
        <v>20670375</v>
      </c>
      <c r="AR20" s="35">
        <v>20670375</v>
      </c>
      <c r="AS20" s="17" t="s">
        <v>177</v>
      </c>
      <c r="AT20" s="17" t="s">
        <v>177</v>
      </c>
    </row>
    <row r="21" spans="1:46" s="3" customFormat="1" ht="14.65" customHeight="1" x14ac:dyDescent="0.25">
      <c r="A21" s="31">
        <v>11105</v>
      </c>
      <c r="B21" s="378" t="s">
        <v>1521</v>
      </c>
      <c r="C21" s="44" t="s">
        <v>1522</v>
      </c>
      <c r="D21" s="378" t="s">
        <v>1523</v>
      </c>
      <c r="E21" s="30" t="s">
        <v>1338</v>
      </c>
      <c r="F21" s="378">
        <v>21231</v>
      </c>
      <c r="G21" s="378" t="s">
        <v>156</v>
      </c>
      <c r="H21" s="380">
        <v>152</v>
      </c>
      <c r="I21" s="380">
        <v>21</v>
      </c>
      <c r="J21" s="381">
        <v>45288</v>
      </c>
      <c r="K21" s="31" t="s">
        <v>169</v>
      </c>
      <c r="L21" s="56">
        <v>42745685</v>
      </c>
      <c r="M21" s="55">
        <v>18637558</v>
      </c>
      <c r="N21" s="40">
        <v>3000750</v>
      </c>
      <c r="O21" s="55">
        <v>3590000</v>
      </c>
      <c r="P21" s="55">
        <v>1720263</v>
      </c>
      <c r="Q21" s="55">
        <v>69694256</v>
      </c>
      <c r="R21" s="31" t="s">
        <v>1289</v>
      </c>
      <c r="S21" s="55">
        <v>69694256</v>
      </c>
      <c r="T21" s="41">
        <v>32400000</v>
      </c>
      <c r="U21" s="55">
        <v>18850000</v>
      </c>
      <c r="V21" s="64">
        <v>21892481</v>
      </c>
      <c r="W21" s="57">
        <v>3500000</v>
      </c>
      <c r="X21" s="57">
        <v>0</v>
      </c>
      <c r="Y21" s="65">
        <v>-6948225</v>
      </c>
      <c r="Z21" s="32">
        <v>69694256</v>
      </c>
      <c r="AA21" s="55">
        <v>69694256</v>
      </c>
      <c r="AB21" s="55">
        <v>0</v>
      </c>
      <c r="AC21" s="55">
        <v>0</v>
      </c>
      <c r="AD21" s="66">
        <v>51250000</v>
      </c>
      <c r="AE21" s="55">
        <v>0</v>
      </c>
      <c r="AF21" s="55">
        <v>3500000</v>
      </c>
      <c r="AG21" s="55">
        <v>0</v>
      </c>
      <c r="AH21" s="55">
        <v>0</v>
      </c>
      <c r="AI21" s="55">
        <v>0</v>
      </c>
      <c r="AJ21" s="55">
        <v>0</v>
      </c>
      <c r="AK21" s="55">
        <v>2360619</v>
      </c>
      <c r="AL21" s="55">
        <v>21892481</v>
      </c>
      <c r="AM21" s="55">
        <v>0</v>
      </c>
      <c r="AN21" s="55">
        <v>0</v>
      </c>
      <c r="AO21" s="16">
        <v>21892481</v>
      </c>
      <c r="AP21" s="65">
        <v>-6948225</v>
      </c>
      <c r="AQ21" s="34">
        <v>69694256</v>
      </c>
      <c r="AR21" s="35">
        <v>69694256</v>
      </c>
      <c r="AS21" s="17" t="s">
        <v>177</v>
      </c>
      <c r="AT21" s="17" t="s">
        <v>902</v>
      </c>
    </row>
    <row r="22" spans="1:46" s="3" customFormat="1" ht="14.65" customHeight="1" x14ac:dyDescent="0.25">
      <c r="A22" s="31">
        <v>10879</v>
      </c>
      <c r="B22" s="378" t="s">
        <v>1524</v>
      </c>
      <c r="C22" s="39" t="s">
        <v>1516</v>
      </c>
      <c r="D22" s="378" t="s">
        <v>1525</v>
      </c>
      <c r="E22" s="30" t="s">
        <v>1358</v>
      </c>
      <c r="F22" s="74">
        <v>21701</v>
      </c>
      <c r="G22" s="378" t="s">
        <v>1358</v>
      </c>
      <c r="H22" s="380">
        <v>85</v>
      </c>
      <c r="I22" s="380">
        <v>7</v>
      </c>
      <c r="J22" s="381">
        <v>45359</v>
      </c>
      <c r="K22" s="31" t="s">
        <v>169</v>
      </c>
      <c r="L22" s="56">
        <v>22061370</v>
      </c>
      <c r="M22" s="55">
        <v>6688940</v>
      </c>
      <c r="N22" s="40">
        <v>2504308</v>
      </c>
      <c r="O22" s="55">
        <v>1900000</v>
      </c>
      <c r="P22" s="55">
        <v>642740</v>
      </c>
      <c r="Q22" s="55">
        <v>33797358</v>
      </c>
      <c r="R22" s="31" t="s">
        <v>1289</v>
      </c>
      <c r="S22" s="55">
        <v>33797358</v>
      </c>
      <c r="T22" s="41">
        <v>3727000</v>
      </c>
      <c r="U22" s="55">
        <v>12213000</v>
      </c>
      <c r="V22" s="64">
        <v>14084359</v>
      </c>
      <c r="W22" s="57">
        <v>3500000</v>
      </c>
      <c r="X22" s="57">
        <v>0</v>
      </c>
      <c r="Y22" s="65">
        <v>272999</v>
      </c>
      <c r="Z22" s="32">
        <v>33797358</v>
      </c>
      <c r="AA22" s="55">
        <v>33797358</v>
      </c>
      <c r="AB22" s="55">
        <v>0</v>
      </c>
      <c r="AC22" s="55">
        <v>0</v>
      </c>
      <c r="AD22" s="66">
        <v>15940000</v>
      </c>
      <c r="AE22" s="55">
        <v>0</v>
      </c>
      <c r="AF22" s="55">
        <v>3500000</v>
      </c>
      <c r="AG22" s="55">
        <v>0</v>
      </c>
      <c r="AH22" s="55">
        <v>0</v>
      </c>
      <c r="AI22" s="55">
        <v>0</v>
      </c>
      <c r="AJ22" s="55">
        <v>0</v>
      </c>
      <c r="AK22" s="55">
        <v>1490557</v>
      </c>
      <c r="AL22" s="55">
        <v>14084359</v>
      </c>
      <c r="AM22" s="55">
        <v>0</v>
      </c>
      <c r="AN22" s="55">
        <v>0</v>
      </c>
      <c r="AO22" s="16">
        <v>14084359</v>
      </c>
      <c r="AP22" s="65">
        <v>272999</v>
      </c>
      <c r="AQ22" s="34">
        <v>33797358</v>
      </c>
      <c r="AR22" s="35">
        <v>33797358</v>
      </c>
      <c r="AS22" s="17" t="s">
        <v>177</v>
      </c>
      <c r="AT22" s="17" t="s">
        <v>177</v>
      </c>
    </row>
    <row r="23" spans="1:46" s="3" customFormat="1" ht="14.65" customHeight="1" x14ac:dyDescent="0.25">
      <c r="A23" s="31">
        <v>10988</v>
      </c>
      <c r="B23" s="378" t="s">
        <v>1526</v>
      </c>
      <c r="C23" s="30" t="s">
        <v>1527</v>
      </c>
      <c r="D23" s="30" t="s">
        <v>1527</v>
      </c>
      <c r="E23" s="30" t="s">
        <v>1528</v>
      </c>
      <c r="F23" s="74">
        <v>21502</v>
      </c>
      <c r="G23" s="378" t="s">
        <v>1529</v>
      </c>
      <c r="H23" s="380">
        <v>100</v>
      </c>
      <c r="I23" s="380">
        <v>11</v>
      </c>
      <c r="J23" s="381">
        <v>45372</v>
      </c>
      <c r="K23" s="31" t="s">
        <v>1107</v>
      </c>
      <c r="L23" s="56">
        <v>17524600</v>
      </c>
      <c r="M23" s="55">
        <v>3698518</v>
      </c>
      <c r="N23" s="40">
        <v>5100000</v>
      </c>
      <c r="O23" s="55">
        <v>2952938</v>
      </c>
      <c r="P23" s="55">
        <v>895397</v>
      </c>
      <c r="Q23" s="55">
        <v>30171453</v>
      </c>
      <c r="R23" s="31" t="s">
        <v>1289</v>
      </c>
      <c r="S23" s="55">
        <v>30171453</v>
      </c>
      <c r="T23" s="41">
        <v>7850000</v>
      </c>
      <c r="U23" s="55">
        <v>6690000</v>
      </c>
      <c r="V23" s="64">
        <v>11917938</v>
      </c>
      <c r="W23" s="57">
        <v>2860000</v>
      </c>
      <c r="X23" s="57">
        <v>1500000</v>
      </c>
      <c r="Y23" s="65">
        <v>-646485</v>
      </c>
      <c r="Z23" s="32">
        <v>30171453</v>
      </c>
      <c r="AA23" s="55">
        <v>30171453</v>
      </c>
      <c r="AB23" s="55">
        <v>0</v>
      </c>
      <c r="AC23" s="55">
        <v>1500000</v>
      </c>
      <c r="AD23" s="66">
        <v>14540000</v>
      </c>
      <c r="AE23" s="55">
        <v>0</v>
      </c>
      <c r="AF23" s="55">
        <v>2860000</v>
      </c>
      <c r="AG23" s="55">
        <v>0</v>
      </c>
      <c r="AH23" s="55">
        <v>0</v>
      </c>
      <c r="AI23" s="55">
        <v>0</v>
      </c>
      <c r="AJ23" s="55">
        <v>0</v>
      </c>
      <c r="AK23" s="55">
        <v>1346794</v>
      </c>
      <c r="AL23" s="55">
        <v>11917938</v>
      </c>
      <c r="AM23" s="55">
        <v>0</v>
      </c>
      <c r="AN23" s="55">
        <v>0</v>
      </c>
      <c r="AO23" s="16">
        <v>11917938</v>
      </c>
      <c r="AP23" s="65">
        <v>-646485</v>
      </c>
      <c r="AQ23" s="34">
        <v>30171453</v>
      </c>
      <c r="AR23" s="35">
        <v>30171453</v>
      </c>
      <c r="AS23" s="17" t="s">
        <v>177</v>
      </c>
      <c r="AT23" s="17" t="s">
        <v>902</v>
      </c>
    </row>
    <row r="24" spans="1:46" s="3" customFormat="1" ht="14.65" customHeight="1" x14ac:dyDescent="0.25">
      <c r="A24" s="31">
        <v>10905</v>
      </c>
      <c r="B24" s="378" t="s">
        <v>1530</v>
      </c>
      <c r="C24" s="382" t="s">
        <v>1175</v>
      </c>
      <c r="D24" s="382" t="s">
        <v>1531</v>
      </c>
      <c r="E24" s="30" t="s">
        <v>207</v>
      </c>
      <c r="F24" s="74">
        <v>21401</v>
      </c>
      <c r="G24" s="378" t="s">
        <v>1430</v>
      </c>
      <c r="H24" s="380">
        <v>58</v>
      </c>
      <c r="I24" s="380">
        <v>19</v>
      </c>
      <c r="J24" s="381">
        <v>45401</v>
      </c>
      <c r="K24" s="31" t="s">
        <v>169</v>
      </c>
      <c r="L24" s="56">
        <v>14325951</v>
      </c>
      <c r="M24" s="55">
        <v>3845694</v>
      </c>
      <c r="N24" s="40">
        <v>2310000</v>
      </c>
      <c r="O24" s="55">
        <v>2451808</v>
      </c>
      <c r="P24" s="55">
        <v>703670</v>
      </c>
      <c r="Q24" s="55">
        <v>23637123</v>
      </c>
      <c r="R24" s="31" t="s">
        <v>1289</v>
      </c>
      <c r="S24" s="55">
        <v>23637123</v>
      </c>
      <c r="T24" s="41">
        <v>0</v>
      </c>
      <c r="U24" s="55">
        <v>0</v>
      </c>
      <c r="V24" s="64">
        <v>13948605</v>
      </c>
      <c r="W24" s="57">
        <v>2593000</v>
      </c>
      <c r="X24" s="57">
        <v>0</v>
      </c>
      <c r="Y24" s="65">
        <v>7095518</v>
      </c>
      <c r="Z24" s="32">
        <v>23637123</v>
      </c>
      <c r="AA24" s="55">
        <v>23637123</v>
      </c>
      <c r="AB24" s="55">
        <v>0</v>
      </c>
      <c r="AC24" s="55">
        <v>0</v>
      </c>
      <c r="AD24" s="66">
        <v>0</v>
      </c>
      <c r="AE24" s="55">
        <v>2000000</v>
      </c>
      <c r="AF24" s="55">
        <v>0</v>
      </c>
      <c r="AG24" s="55">
        <v>0</v>
      </c>
      <c r="AH24" s="55">
        <v>593000</v>
      </c>
      <c r="AI24" s="55">
        <v>0</v>
      </c>
      <c r="AJ24" s="55">
        <v>0</v>
      </c>
      <c r="AK24" s="55">
        <v>0</v>
      </c>
      <c r="AL24" s="55">
        <v>0</v>
      </c>
      <c r="AM24" s="55">
        <v>1500000</v>
      </c>
      <c r="AN24" s="55">
        <v>13948605</v>
      </c>
      <c r="AO24" s="16">
        <v>13948605</v>
      </c>
      <c r="AP24" s="65">
        <v>7095518</v>
      </c>
      <c r="AQ24" s="34">
        <v>23637123</v>
      </c>
      <c r="AR24" s="35">
        <v>23637123</v>
      </c>
      <c r="AS24" s="17" t="s">
        <v>177</v>
      </c>
      <c r="AT24" s="17" t="s">
        <v>177</v>
      </c>
    </row>
    <row r="25" spans="1:46" s="3" customFormat="1" ht="14.65" customHeight="1" x14ac:dyDescent="0.25">
      <c r="A25" s="31">
        <v>11031</v>
      </c>
      <c r="B25" s="378" t="s">
        <v>1532</v>
      </c>
      <c r="C25" s="30" t="s">
        <v>485</v>
      </c>
      <c r="D25" s="378" t="s">
        <v>1533</v>
      </c>
      <c r="E25" s="30" t="s">
        <v>104</v>
      </c>
      <c r="F25" s="74">
        <v>21215</v>
      </c>
      <c r="G25" s="378" t="s">
        <v>156</v>
      </c>
      <c r="H25" s="380">
        <v>154</v>
      </c>
      <c r="I25" s="380"/>
      <c r="J25" s="381">
        <v>45407</v>
      </c>
      <c r="K25" s="31" t="s">
        <v>1107</v>
      </c>
      <c r="L25" s="56">
        <v>13811916</v>
      </c>
      <c r="M25" s="55">
        <v>5686013</v>
      </c>
      <c r="N25" s="40">
        <v>12554993</v>
      </c>
      <c r="O25" s="55">
        <v>3421364</v>
      </c>
      <c r="P25" s="55">
        <v>834281</v>
      </c>
      <c r="Q25" s="55">
        <v>36308567</v>
      </c>
      <c r="R25" s="31" t="s">
        <v>1289</v>
      </c>
      <c r="S25" s="55">
        <v>36308567</v>
      </c>
      <c r="T25" s="41">
        <v>10428000</v>
      </c>
      <c r="U25" s="55">
        <v>6102000</v>
      </c>
      <c r="V25" s="64">
        <v>12436333</v>
      </c>
      <c r="W25" s="57">
        <v>600000</v>
      </c>
      <c r="X25" s="57">
        <v>2900000</v>
      </c>
      <c r="Y25" s="65">
        <v>3842234</v>
      </c>
      <c r="Z25" s="32">
        <v>36308567</v>
      </c>
      <c r="AA25" s="55">
        <v>36308567</v>
      </c>
      <c r="AB25" s="55">
        <v>0</v>
      </c>
      <c r="AC25" s="55">
        <v>2900000</v>
      </c>
      <c r="AD25" s="66">
        <v>16530000</v>
      </c>
      <c r="AE25" s="55">
        <v>600000</v>
      </c>
      <c r="AF25" s="55">
        <v>0</v>
      </c>
      <c r="AG25" s="55">
        <v>0</v>
      </c>
      <c r="AH25" s="55">
        <v>0</v>
      </c>
      <c r="AI25" s="55">
        <v>0</v>
      </c>
      <c r="AJ25" s="55">
        <v>0</v>
      </c>
      <c r="AK25" s="55">
        <v>1323014</v>
      </c>
      <c r="AL25" s="55">
        <v>12436333</v>
      </c>
      <c r="AM25" s="55">
        <v>0</v>
      </c>
      <c r="AN25" s="55">
        <v>0</v>
      </c>
      <c r="AO25" s="16">
        <v>12436333</v>
      </c>
      <c r="AP25" s="65">
        <v>3842234</v>
      </c>
      <c r="AQ25" s="34">
        <v>36308567</v>
      </c>
      <c r="AR25" s="35">
        <v>36308567</v>
      </c>
      <c r="AS25" s="17" t="s">
        <v>177</v>
      </c>
      <c r="AT25" s="17" t="s">
        <v>177</v>
      </c>
    </row>
    <row r="26" spans="1:46" s="3" customFormat="1" ht="14.65" customHeight="1" x14ac:dyDescent="0.25">
      <c r="A26" s="31">
        <v>11029</v>
      </c>
      <c r="B26" s="378" t="s">
        <v>1534</v>
      </c>
      <c r="C26" s="30" t="s">
        <v>1535</v>
      </c>
      <c r="D26" s="378" t="s">
        <v>1536</v>
      </c>
      <c r="E26" s="30" t="s">
        <v>1338</v>
      </c>
      <c r="F26" s="74">
        <v>21229</v>
      </c>
      <c r="G26" s="378" t="s">
        <v>156</v>
      </c>
      <c r="H26" s="380">
        <v>71</v>
      </c>
      <c r="I26" s="380">
        <v>7</v>
      </c>
      <c r="J26" s="381">
        <v>45429</v>
      </c>
      <c r="K26" s="31" t="s">
        <v>1107</v>
      </c>
      <c r="L26" s="56">
        <v>9344036</v>
      </c>
      <c r="M26" s="55">
        <v>3661115</v>
      </c>
      <c r="N26" s="40">
        <v>7606027</v>
      </c>
      <c r="O26" s="55">
        <v>2443745</v>
      </c>
      <c r="P26" s="55">
        <v>1394386</v>
      </c>
      <c r="Q26" s="55">
        <v>24449309</v>
      </c>
      <c r="R26" s="31" t="s">
        <v>1537</v>
      </c>
      <c r="S26" s="55">
        <v>24449309</v>
      </c>
      <c r="T26" s="41">
        <v>5181000</v>
      </c>
      <c r="U26" s="55">
        <v>6319000</v>
      </c>
      <c r="V26" s="64">
        <v>8881000</v>
      </c>
      <c r="W26" s="57">
        <v>2500000</v>
      </c>
      <c r="X26" s="57">
        <v>0</v>
      </c>
      <c r="Y26" s="65">
        <v>1568309</v>
      </c>
      <c r="Z26" s="32">
        <v>24449309</v>
      </c>
      <c r="AA26" s="55">
        <v>24449309</v>
      </c>
      <c r="AB26" s="55">
        <v>0</v>
      </c>
      <c r="AC26" s="55">
        <v>0</v>
      </c>
      <c r="AD26" s="66">
        <v>11500000</v>
      </c>
      <c r="AE26" s="55">
        <v>2500000</v>
      </c>
      <c r="AF26" s="55">
        <v>0</v>
      </c>
      <c r="AG26" s="55">
        <v>0</v>
      </c>
      <c r="AH26" s="55">
        <v>0</v>
      </c>
      <c r="AI26" s="55">
        <v>0</v>
      </c>
      <c r="AJ26" s="55">
        <v>0</v>
      </c>
      <c r="AK26" s="55">
        <v>1002262</v>
      </c>
      <c r="AL26" s="55">
        <v>8881000</v>
      </c>
      <c r="AM26" s="55">
        <v>0</v>
      </c>
      <c r="AN26" s="55">
        <v>0</v>
      </c>
      <c r="AO26" s="16">
        <v>8881000</v>
      </c>
      <c r="AP26" s="65">
        <v>1568309</v>
      </c>
      <c r="AQ26" s="34">
        <v>24449309</v>
      </c>
      <c r="AR26" s="35">
        <v>24449309</v>
      </c>
      <c r="AS26" s="17" t="s">
        <v>177</v>
      </c>
      <c r="AT26" s="17" t="s">
        <v>177</v>
      </c>
    </row>
    <row r="27" spans="1:46" s="3" customFormat="1" ht="14.65" customHeight="1" x14ac:dyDescent="0.25">
      <c r="A27" s="31">
        <v>11036</v>
      </c>
      <c r="B27" s="383" t="s">
        <v>1538</v>
      </c>
      <c r="C27" s="30" t="s">
        <v>1539</v>
      </c>
      <c r="D27" s="378" t="s">
        <v>1540</v>
      </c>
      <c r="E27" s="30" t="s">
        <v>104</v>
      </c>
      <c r="F27" s="74">
        <v>21202</v>
      </c>
      <c r="G27" s="378" t="s">
        <v>156</v>
      </c>
      <c r="H27" s="380">
        <v>109</v>
      </c>
      <c r="I27" s="380">
        <v>9</v>
      </c>
      <c r="J27" s="381">
        <v>45442</v>
      </c>
      <c r="K27" s="31" t="s">
        <v>169</v>
      </c>
      <c r="L27" s="56">
        <v>35182225.299999997</v>
      </c>
      <c r="M27" s="55">
        <v>11257215.51</v>
      </c>
      <c r="N27" s="40">
        <v>284453.56</v>
      </c>
      <c r="O27" s="55">
        <v>4876602.2300000004</v>
      </c>
      <c r="P27" s="55">
        <v>2934694</v>
      </c>
      <c r="Q27" s="55">
        <v>54535190.599999994</v>
      </c>
      <c r="R27" s="31" t="s">
        <v>1289</v>
      </c>
      <c r="S27" s="55">
        <v>54535190.599999994</v>
      </c>
      <c r="T27" s="41">
        <v>26500000</v>
      </c>
      <c r="U27" s="55">
        <v>13538200</v>
      </c>
      <c r="V27" s="64">
        <v>24786154</v>
      </c>
      <c r="W27" s="57">
        <v>6500000</v>
      </c>
      <c r="X27" s="57">
        <v>0</v>
      </c>
      <c r="Y27" s="65">
        <v>-16789163.400000006</v>
      </c>
      <c r="Z27" s="32">
        <v>54535190.599999994</v>
      </c>
      <c r="AA27" s="55">
        <v>54535190.599999994</v>
      </c>
      <c r="AB27" s="55">
        <v>0</v>
      </c>
      <c r="AC27" s="55">
        <v>0</v>
      </c>
      <c r="AD27" s="66">
        <v>40038200</v>
      </c>
      <c r="AE27" s="55">
        <v>0</v>
      </c>
      <c r="AF27" s="55">
        <v>6500000</v>
      </c>
      <c r="AG27" s="55">
        <v>0</v>
      </c>
      <c r="AH27" s="55">
        <v>0</v>
      </c>
      <c r="AI27" s="55">
        <v>0</v>
      </c>
      <c r="AJ27" s="55">
        <v>0</v>
      </c>
      <c r="AK27" s="55">
        <v>2595668</v>
      </c>
      <c r="AL27" s="55">
        <v>24786154</v>
      </c>
      <c r="AM27" s="55">
        <v>0</v>
      </c>
      <c r="AN27" s="55">
        <v>0</v>
      </c>
      <c r="AO27" s="16">
        <v>24786154</v>
      </c>
      <c r="AP27" s="65">
        <v>-16789163.400000006</v>
      </c>
      <c r="AQ27" s="34">
        <v>54535190.599999994</v>
      </c>
      <c r="AR27" s="35">
        <v>54535190.599999994</v>
      </c>
      <c r="AS27" s="17" t="s">
        <v>177</v>
      </c>
      <c r="AT27" s="17" t="s">
        <v>177</v>
      </c>
    </row>
    <row r="28" spans="1:46" s="3" customFormat="1" ht="14.65" customHeight="1" x14ac:dyDescent="0.25">
      <c r="A28" s="31">
        <v>11180</v>
      </c>
      <c r="B28" s="30" t="s">
        <v>1541</v>
      </c>
      <c r="C28" s="30" t="s">
        <v>1542</v>
      </c>
      <c r="D28" s="378" t="s">
        <v>1543</v>
      </c>
      <c r="E28" s="30" t="s">
        <v>1495</v>
      </c>
      <c r="F28" s="74">
        <v>20903</v>
      </c>
      <c r="G28" s="378" t="s">
        <v>162</v>
      </c>
      <c r="H28" s="380">
        <v>155</v>
      </c>
      <c r="I28" s="380">
        <v>12</v>
      </c>
      <c r="J28" s="381">
        <v>45467</v>
      </c>
      <c r="K28" s="31" t="s">
        <v>169</v>
      </c>
      <c r="L28" s="56">
        <v>69258253</v>
      </c>
      <c r="M28" s="55">
        <v>18003387</v>
      </c>
      <c r="N28" s="40">
        <v>0</v>
      </c>
      <c r="O28" s="55">
        <v>8845374</v>
      </c>
      <c r="P28" s="55">
        <v>3108495</v>
      </c>
      <c r="Q28" s="55">
        <v>99215509</v>
      </c>
      <c r="R28" s="31" t="s">
        <v>175</v>
      </c>
      <c r="S28" s="55">
        <v>99215509</v>
      </c>
      <c r="T28" s="41"/>
      <c r="U28" s="55"/>
      <c r="V28" s="64">
        <v>33640137</v>
      </c>
      <c r="W28" s="57">
        <v>0</v>
      </c>
      <c r="X28" s="57">
        <v>0</v>
      </c>
      <c r="Y28" s="65">
        <v>65575372</v>
      </c>
      <c r="Z28" s="32">
        <v>99215509</v>
      </c>
      <c r="AA28" s="55">
        <v>99215509</v>
      </c>
      <c r="AB28" s="55">
        <v>0</v>
      </c>
      <c r="AC28" s="55">
        <v>0</v>
      </c>
      <c r="AD28" s="66">
        <v>0</v>
      </c>
      <c r="AE28" s="55">
        <v>0</v>
      </c>
      <c r="AF28" s="55">
        <v>0</v>
      </c>
      <c r="AG28" s="55">
        <v>0</v>
      </c>
      <c r="AH28" s="55">
        <v>0</v>
      </c>
      <c r="AI28" s="55">
        <v>0</v>
      </c>
      <c r="AJ28" s="55">
        <v>0</v>
      </c>
      <c r="AK28" s="55">
        <v>3617581</v>
      </c>
      <c r="AL28" s="55">
        <v>33640137</v>
      </c>
      <c r="AM28" s="55">
        <v>0</v>
      </c>
      <c r="AN28" s="55">
        <v>0</v>
      </c>
      <c r="AO28" s="16">
        <v>33640137</v>
      </c>
      <c r="AP28" s="65">
        <v>65575372</v>
      </c>
      <c r="AQ28" s="34">
        <v>99215509</v>
      </c>
      <c r="AR28" s="35">
        <v>99215509</v>
      </c>
      <c r="AS28" s="17" t="s">
        <v>177</v>
      </c>
      <c r="AT28" s="17" t="s">
        <v>177</v>
      </c>
    </row>
    <row r="29" spans="1:46" s="3" customFormat="1" ht="14.65" customHeight="1" x14ac:dyDescent="0.25">
      <c r="A29" s="31">
        <v>11181</v>
      </c>
      <c r="B29" s="30" t="s">
        <v>1544</v>
      </c>
      <c r="C29" s="30" t="s">
        <v>1542</v>
      </c>
      <c r="D29" s="378" t="s">
        <v>1545</v>
      </c>
      <c r="E29" s="30" t="s">
        <v>1495</v>
      </c>
      <c r="F29" s="74">
        <v>20903</v>
      </c>
      <c r="G29" s="378" t="s">
        <v>162</v>
      </c>
      <c r="H29" s="380">
        <v>93</v>
      </c>
      <c r="I29" s="380">
        <v>7</v>
      </c>
      <c r="J29" s="381">
        <v>45467</v>
      </c>
      <c r="K29" s="31" t="s">
        <v>169</v>
      </c>
      <c r="L29" s="56">
        <v>33573467</v>
      </c>
      <c r="M29" s="55">
        <v>13799885</v>
      </c>
      <c r="N29" s="40">
        <v>0</v>
      </c>
      <c r="O29" s="55">
        <v>5035014</v>
      </c>
      <c r="P29" s="55">
        <v>1700351</v>
      </c>
      <c r="Q29" s="55">
        <v>54108717</v>
      </c>
      <c r="R29" s="31" t="s">
        <v>1289</v>
      </c>
      <c r="S29" s="55">
        <v>54108717</v>
      </c>
      <c r="T29" s="41"/>
      <c r="U29" s="55"/>
      <c r="V29" s="64">
        <v>17622700</v>
      </c>
      <c r="W29" s="57">
        <v>0</v>
      </c>
      <c r="X29" s="57">
        <v>0</v>
      </c>
      <c r="Y29" s="65">
        <v>36486017</v>
      </c>
      <c r="Z29" s="32">
        <v>54108717</v>
      </c>
      <c r="AA29" s="55">
        <v>54108717</v>
      </c>
      <c r="AB29" s="55">
        <v>0</v>
      </c>
      <c r="AC29" s="55">
        <v>0</v>
      </c>
      <c r="AD29" s="66">
        <v>0</v>
      </c>
      <c r="AE29" s="55">
        <v>0</v>
      </c>
      <c r="AF29" s="55">
        <v>0</v>
      </c>
      <c r="AG29" s="55">
        <v>0</v>
      </c>
      <c r="AH29" s="55">
        <v>0</v>
      </c>
      <c r="AI29" s="55">
        <v>0</v>
      </c>
      <c r="AJ29" s="55">
        <v>0</v>
      </c>
      <c r="AK29" s="55">
        <v>1895104</v>
      </c>
      <c r="AL29" s="55">
        <v>17622700</v>
      </c>
      <c r="AM29" s="55">
        <v>0</v>
      </c>
      <c r="AN29" s="55">
        <v>0</v>
      </c>
      <c r="AO29" s="16">
        <v>17622700</v>
      </c>
      <c r="AP29" s="65">
        <v>36486017</v>
      </c>
      <c r="AQ29" s="34">
        <v>54108717</v>
      </c>
      <c r="AR29" s="35">
        <v>54108717</v>
      </c>
      <c r="AS29" s="17" t="s">
        <v>177</v>
      </c>
      <c r="AT29" s="17" t="s">
        <v>177</v>
      </c>
    </row>
    <row r="30" spans="1:46" ht="15" x14ac:dyDescent="0.25">
      <c r="A30" s="46" t="s">
        <v>1732</v>
      </c>
      <c r="B30" s="399"/>
      <c r="C30" s="321"/>
      <c r="D30" s="46"/>
      <c r="E30" s="321"/>
      <c r="F30" s="400"/>
      <c r="G30" s="46"/>
      <c r="H30" s="384">
        <f>SUBTOTAL(109,FY24_Table[Units])</f>
        <v>2949</v>
      </c>
      <c r="I30" s="384">
        <f>SUBTOTAL(109,FY24_Table[DisUnits])</f>
        <v>177</v>
      </c>
      <c r="J30" s="384"/>
      <c r="K30" s="46"/>
      <c r="L30" s="60">
        <f>SUBTOTAL(109,FY24_Table[Construction Cost])</f>
        <v>679836204.29999995</v>
      </c>
      <c r="M30" s="60">
        <f>SUBTOTAL(109,FY24_Table[SoftCost])</f>
        <v>217815465.50999999</v>
      </c>
      <c r="N30" s="60">
        <f>SUBTOTAL(109,FY24_Table[AcquisitionCost])</f>
        <v>161333081.56</v>
      </c>
      <c r="O30" s="60">
        <f>SUBTOTAL(109,FY24_Table[DeveloperFees])</f>
        <v>99423645.230000004</v>
      </c>
      <c r="P30" s="60">
        <f>SUBTOTAL(109,FY24_Table[Reserves])</f>
        <v>34216052</v>
      </c>
      <c r="Q30" s="60">
        <f>SUBTOTAL(109,FY24_Table[Total Development/Production Costs])</f>
        <v>1192624448.5999999</v>
      </c>
      <c r="R30" s="60"/>
      <c r="S30" s="60">
        <f>SUBTOTAL(109,FY24_Table[UsesTotal])</f>
        <v>1192624448.5999999</v>
      </c>
      <c r="T30" s="60">
        <f>SUBTOTAL(109,FY24_Table[Short Term Bond Amount])</f>
        <v>212989000</v>
      </c>
      <c r="U30" s="60">
        <f>SUBTOTAL(109,FY24_Table[Long Term Bond Funds])</f>
        <v>241439200</v>
      </c>
      <c r="V30" s="60">
        <f>SUBTOTAL(109,FY24_Table[Tax Credits])</f>
        <v>465325931</v>
      </c>
      <c r="W30" s="60">
        <f>SUBTOTAL(109,FY24_Table[State Funds])</f>
        <v>87871133</v>
      </c>
      <c r="X30" s="60">
        <f>SUBTOTAL(109,FY24_Table[Federal Funds])</f>
        <v>11087942</v>
      </c>
      <c r="Y30" s="60">
        <f>SUBTOTAL(109,FY24_Table[Leveraged Funds])</f>
        <v>173911242.59999999</v>
      </c>
      <c r="Z30" s="60">
        <f>SUBTOTAL(109,FY24_Table[TOTAL])</f>
        <v>1192624448.5999999</v>
      </c>
      <c r="AA30" s="60">
        <f>SUBTOTAL(109,FY24_Table[TotalCost AllFunds])</f>
        <v>1192624448.5999999</v>
      </c>
      <c r="AB30" s="60">
        <f>SUBTOTAL(109,FY24_Table[Fed HOME])</f>
        <v>0</v>
      </c>
      <c r="AC30" s="60">
        <f>SUBTOTAL(109,FY24_Table[Fed NHTF])</f>
        <v>11087942</v>
      </c>
      <c r="AD30" s="60">
        <f>SUBTOTAL(109,FY24_Table[Bond Funds])</f>
        <v>454428200</v>
      </c>
      <c r="AE30" s="60">
        <f>SUBTOTAL(109,FY24_Table[Rental Hsg Loan Program (RHP)])</f>
        <v>16795000</v>
      </c>
      <c r="AF30" s="60">
        <f>SUBTOTAL(109,FY24_Table[RHW])</f>
        <v>59461353</v>
      </c>
      <c r="AG30" s="60">
        <f>SUBTOTAL(109,FY24_Table[PRHP])</f>
        <v>9850000</v>
      </c>
      <c r="AH30" s="60">
        <f>SUBTOTAL(109,FY24_Table[Weinberg])</f>
        <v>1022750</v>
      </c>
      <c r="AI30" s="60">
        <f>SUBTOTAL(109,FY24_Table[THG])</f>
        <v>742030</v>
      </c>
      <c r="AJ30" s="60">
        <f>SUBTOTAL(109,FY24_Table[FAF])</f>
        <v>0</v>
      </c>
      <c r="AK30" s="59">
        <f>SUBTOTAL(109,FY24_Table[4%Tax Credit-LIHTC-NC])</f>
        <v>40873898</v>
      </c>
      <c r="AL30" s="59">
        <f>SUBTOTAL(109,FY24_Table[4%Tax Credit Equity (RU) LIHTC-NC])</f>
        <v>383368086</v>
      </c>
      <c r="AM30" s="59">
        <f>SUBTOTAL(109,FY24_Table[9%TaxCredit-LIHTC-C])</f>
        <v>8755000</v>
      </c>
      <c r="AN30" s="59">
        <f>SUBTOTAL(109,FY24_Table[9%TaxCredit Equity (RU) LIHTC-C])</f>
        <v>81957845</v>
      </c>
      <c r="AO30" s="59">
        <f>SUBTOTAL(109,FY24_Table[TaxCredit RU_Per$])</f>
        <v>465325931</v>
      </c>
      <c r="AP30" s="59">
        <f>SUBTOTAL(109,FY24_Table[Leveraged Capital])</f>
        <v>173911242.59999999</v>
      </c>
      <c r="AQ30" s="59">
        <f>SUBTOTAL(109,FY24_Table[TOTAL2])</f>
        <v>1192624448.5999999</v>
      </c>
      <c r="AR30" s="59">
        <f>SUBTOTAL(109,FY24_Table[Total ProjectCost])</f>
        <v>1192624448.5999999</v>
      </c>
      <c r="AS30" s="51"/>
      <c r="AT30" s="51"/>
    </row>
    <row r="31" spans="1:46" x14ac:dyDescent="0.2">
      <c r="A31" t="s">
        <v>1718</v>
      </c>
    </row>
  </sheetData>
  <pageMargins left="0.7" right="0.7" top="0.75" bottom="0.75" header="0.3" footer="0.3"/>
  <pageSetup orientation="portrait" r:id="rId1"/>
  <legacyDrawing r:id="rId2"/>
  <tableParts count="1">
    <tablePart r:id="rId3"/>
  </tableParts>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0447C94-85D9-4320-90CD-2D95DCEB0667}">
  <sheetPr codeName="Sheet4"/>
  <dimension ref="A1:AT42"/>
  <sheetViews>
    <sheetView zoomScaleNormal="100" workbookViewId="0">
      <pane ySplit="1" topLeftCell="A2" activePane="bottomLeft" state="frozen"/>
      <selection activeCell="U19" sqref="U19"/>
      <selection pane="bottomLeft" activeCell="D34" sqref="D34"/>
    </sheetView>
  </sheetViews>
  <sheetFormatPr defaultRowHeight="12.75" x14ac:dyDescent="0.2"/>
  <cols>
    <col min="1" max="1" width="12.140625" customWidth="1"/>
    <col min="2" max="2" width="31.28515625" customWidth="1"/>
    <col min="3" max="3" width="37.28515625" customWidth="1"/>
    <col min="4" max="4" width="34" customWidth="1"/>
    <col min="5" max="5" width="18.5703125" customWidth="1"/>
    <col min="6" max="6" width="11.85546875" customWidth="1"/>
    <col min="7" max="7" width="15.42578125" customWidth="1"/>
    <col min="8" max="8" width="10.42578125" bestFit="1" customWidth="1"/>
    <col min="9" max="9" width="9.7109375" customWidth="1"/>
    <col min="10" max="10" width="13.28515625" customWidth="1"/>
    <col min="11" max="11" width="13.42578125" customWidth="1"/>
    <col min="12" max="12" width="17.7109375" customWidth="1"/>
    <col min="13" max="13" width="17.28515625" customWidth="1"/>
    <col min="14" max="14" width="15.85546875" style="295" customWidth="1"/>
    <col min="15" max="15" width="15.140625" customWidth="1"/>
    <col min="16" max="16" width="15.140625" bestFit="1" customWidth="1"/>
    <col min="17" max="17" width="34" customWidth="1"/>
    <col min="18" max="18" width="16.28515625" customWidth="1"/>
    <col min="19" max="19" width="15" customWidth="1"/>
    <col min="20" max="20" width="24.42578125" style="295" customWidth="1"/>
    <col min="21" max="21" width="22.140625" customWidth="1"/>
    <col min="22" max="22" width="14" customWidth="1"/>
    <col min="23" max="23" width="14.28515625" customWidth="1"/>
    <col min="24" max="24" width="14.42578125" customWidth="1"/>
    <col min="25" max="25" width="17" customWidth="1"/>
    <col min="26" max="26" width="16.28515625" customWidth="1"/>
    <col min="27" max="27" width="18.28515625" customWidth="1"/>
    <col min="28" max="28" width="12.28515625" customWidth="1"/>
    <col min="29" max="29" width="14.140625" bestFit="1" customWidth="1"/>
    <col min="30" max="30" width="17" customWidth="1"/>
    <col min="31" max="31" width="29.140625" customWidth="1"/>
    <col min="32" max="32" width="13.42578125" customWidth="1"/>
    <col min="33" max="33" width="11.7109375" customWidth="1"/>
    <col min="34" max="34" width="11" customWidth="1"/>
    <col min="35" max="35" width="13" customWidth="1"/>
    <col min="37" max="37" width="22.28515625" customWidth="1"/>
    <col min="38" max="38" width="32" customWidth="1"/>
    <col min="39" max="39" width="20.42578125" customWidth="1"/>
    <col min="40" max="40" width="30.28515625" customWidth="1"/>
    <col min="41" max="41" width="18.42578125" customWidth="1"/>
    <col min="42" max="42" width="17.7109375" customWidth="1"/>
    <col min="43" max="43" width="15.85546875" customWidth="1"/>
    <col min="44" max="44" width="17.42578125" customWidth="1"/>
    <col min="45" max="45" width="22" customWidth="1"/>
  </cols>
  <sheetData>
    <row r="1" spans="1:46" s="1" customFormat="1" ht="30.75" thickBot="1" x14ac:dyDescent="0.3">
      <c r="A1" s="14" t="s">
        <v>488</v>
      </c>
      <c r="B1" s="14" t="s">
        <v>361</v>
      </c>
      <c r="C1" s="18" t="s">
        <v>362</v>
      </c>
      <c r="D1" s="19" t="s">
        <v>19</v>
      </c>
      <c r="E1" s="20" t="s">
        <v>21</v>
      </c>
      <c r="F1" s="20" t="s">
        <v>22</v>
      </c>
      <c r="G1" s="20" t="s">
        <v>23</v>
      </c>
      <c r="H1" s="20" t="s">
        <v>24</v>
      </c>
      <c r="I1" s="20" t="s">
        <v>28</v>
      </c>
      <c r="J1" s="21" t="s">
        <v>31</v>
      </c>
      <c r="K1" s="20" t="s">
        <v>721</v>
      </c>
      <c r="L1" s="23" t="s">
        <v>1290</v>
      </c>
      <c r="M1" s="23" t="s">
        <v>43</v>
      </c>
      <c r="N1" s="23" t="s">
        <v>37</v>
      </c>
      <c r="O1" s="23" t="s">
        <v>45</v>
      </c>
      <c r="P1" s="23" t="s">
        <v>47</v>
      </c>
      <c r="Q1" s="23" t="s">
        <v>363</v>
      </c>
      <c r="R1" s="20" t="s">
        <v>52</v>
      </c>
      <c r="S1" s="23" t="s">
        <v>55</v>
      </c>
      <c r="T1" s="68" t="s">
        <v>844</v>
      </c>
      <c r="U1" s="23" t="s">
        <v>872</v>
      </c>
      <c r="V1" s="23" t="s">
        <v>364</v>
      </c>
      <c r="W1" s="23" t="s">
        <v>63</v>
      </c>
      <c r="X1" s="23" t="s">
        <v>66</v>
      </c>
      <c r="Y1" s="23" t="s">
        <v>722</v>
      </c>
      <c r="Z1" s="22" t="s">
        <v>847</v>
      </c>
      <c r="AA1" s="23" t="s">
        <v>365</v>
      </c>
      <c r="AB1" s="58" t="s">
        <v>73</v>
      </c>
      <c r="AC1" s="23" t="s">
        <v>1036</v>
      </c>
      <c r="AD1" s="23" t="s">
        <v>58</v>
      </c>
      <c r="AE1" s="23" t="s">
        <v>732</v>
      </c>
      <c r="AF1" s="23" t="s">
        <v>76</v>
      </c>
      <c r="AG1" s="23" t="s">
        <v>78</v>
      </c>
      <c r="AH1" s="23" t="s">
        <v>437</v>
      </c>
      <c r="AI1" s="23" t="s">
        <v>848</v>
      </c>
      <c r="AJ1" s="23" t="s">
        <v>849</v>
      </c>
      <c r="AK1" s="23" t="s">
        <v>894</v>
      </c>
      <c r="AL1" s="23" t="s">
        <v>895</v>
      </c>
      <c r="AM1" s="23" t="s">
        <v>897</v>
      </c>
      <c r="AN1" s="23" t="s">
        <v>896</v>
      </c>
      <c r="AO1" s="63" t="s">
        <v>850</v>
      </c>
      <c r="AP1" s="23" t="s">
        <v>91</v>
      </c>
      <c r="AQ1" s="22" t="s">
        <v>1720</v>
      </c>
      <c r="AR1" s="38" t="s">
        <v>726</v>
      </c>
      <c r="AS1" s="20" t="s">
        <v>369</v>
      </c>
      <c r="AT1" s="24" t="s">
        <v>851</v>
      </c>
    </row>
    <row r="2" spans="1:46" s="1" customFormat="1" ht="14.65" customHeight="1" x14ac:dyDescent="0.25">
      <c r="A2" s="42">
        <v>10834</v>
      </c>
      <c r="B2" s="401" t="s">
        <v>1379</v>
      </c>
      <c r="C2" s="43" t="s">
        <v>1380</v>
      </c>
      <c r="D2" s="402" t="s">
        <v>1348</v>
      </c>
      <c r="E2" s="45" t="s">
        <v>1338</v>
      </c>
      <c r="F2" s="403">
        <v>21224</v>
      </c>
      <c r="G2" s="403" t="s">
        <v>156</v>
      </c>
      <c r="H2" s="404">
        <v>81</v>
      </c>
      <c r="I2" s="404">
        <v>5</v>
      </c>
      <c r="J2" s="405">
        <v>44743</v>
      </c>
      <c r="K2" s="46" t="s">
        <v>1107</v>
      </c>
      <c r="L2" s="61">
        <v>5521495</v>
      </c>
      <c r="M2" s="59">
        <v>2049053</v>
      </c>
      <c r="N2" s="62">
        <v>5050000</v>
      </c>
      <c r="O2" s="59">
        <v>2151800</v>
      </c>
      <c r="P2" s="59">
        <v>2224975</v>
      </c>
      <c r="Q2" s="59">
        <v>16997323</v>
      </c>
      <c r="R2" s="46" t="s">
        <v>175</v>
      </c>
      <c r="S2" s="59">
        <v>16997323</v>
      </c>
      <c r="T2" s="48">
        <v>7687000</v>
      </c>
      <c r="U2" s="59">
        <v>0</v>
      </c>
      <c r="V2" s="69">
        <v>5310000</v>
      </c>
      <c r="W2" s="60">
        <v>1400000</v>
      </c>
      <c r="X2" s="60">
        <v>0</v>
      </c>
      <c r="Y2" s="70">
        <v>2600323</v>
      </c>
      <c r="Z2" s="47">
        <v>16997323</v>
      </c>
      <c r="AA2" s="59">
        <v>16997323</v>
      </c>
      <c r="AB2" s="59">
        <v>0</v>
      </c>
      <c r="AC2" s="59">
        <v>0</v>
      </c>
      <c r="AD2" s="71">
        <v>7687000</v>
      </c>
      <c r="AE2" s="59">
        <v>0</v>
      </c>
      <c r="AF2" s="59">
        <v>1400000</v>
      </c>
      <c r="AG2" s="59">
        <v>0</v>
      </c>
      <c r="AH2" s="59">
        <v>0</v>
      </c>
      <c r="AI2" s="59">
        <v>0</v>
      </c>
      <c r="AJ2" s="59">
        <v>0</v>
      </c>
      <c r="AK2" s="59">
        <v>588424</v>
      </c>
      <c r="AL2" s="59">
        <v>5310000</v>
      </c>
      <c r="AM2" s="59">
        <v>0</v>
      </c>
      <c r="AN2" s="59">
        <v>0</v>
      </c>
      <c r="AO2" s="60">
        <v>5310000</v>
      </c>
      <c r="AP2" s="70">
        <v>2600323</v>
      </c>
      <c r="AQ2" s="49">
        <v>16997323</v>
      </c>
      <c r="AR2" s="50">
        <v>16997323</v>
      </c>
      <c r="AS2" s="51" t="s">
        <v>177</v>
      </c>
      <c r="AT2" s="52" t="s">
        <v>177</v>
      </c>
    </row>
    <row r="3" spans="1:46" s="3" customFormat="1" ht="14.65" customHeight="1" x14ac:dyDescent="0.25">
      <c r="A3" s="31">
        <v>10863</v>
      </c>
      <c r="B3" s="378" t="s">
        <v>1377</v>
      </c>
      <c r="C3" s="31" t="s">
        <v>1378</v>
      </c>
      <c r="D3" s="378" t="s">
        <v>1400</v>
      </c>
      <c r="E3" s="30" t="s">
        <v>1338</v>
      </c>
      <c r="F3" s="31">
        <v>21202</v>
      </c>
      <c r="G3" s="378" t="s">
        <v>156</v>
      </c>
      <c r="H3" s="380">
        <v>66</v>
      </c>
      <c r="I3" s="380">
        <v>4</v>
      </c>
      <c r="J3" s="381">
        <v>44761</v>
      </c>
      <c r="K3" s="31" t="s">
        <v>1107</v>
      </c>
      <c r="L3" s="56">
        <v>12508887</v>
      </c>
      <c r="M3" s="55">
        <v>2204478</v>
      </c>
      <c r="N3" s="40">
        <v>1240000</v>
      </c>
      <c r="O3" s="55">
        <v>1979574</v>
      </c>
      <c r="P3" s="55">
        <v>458998</v>
      </c>
      <c r="Q3" s="55">
        <v>18391937</v>
      </c>
      <c r="R3" s="31" t="s">
        <v>1289</v>
      </c>
      <c r="S3" s="55">
        <v>18391937</v>
      </c>
      <c r="T3" s="40">
        <v>0</v>
      </c>
      <c r="U3" s="55">
        <v>9000000</v>
      </c>
      <c r="V3" s="64">
        <v>3232231</v>
      </c>
      <c r="W3" s="57">
        <v>2500000</v>
      </c>
      <c r="X3" s="57">
        <v>0</v>
      </c>
      <c r="Y3" s="65">
        <v>3659706</v>
      </c>
      <c r="Z3" s="32">
        <v>18391937</v>
      </c>
      <c r="AA3" s="55">
        <v>18391937</v>
      </c>
      <c r="AB3" s="55">
        <v>0</v>
      </c>
      <c r="AC3" s="55">
        <v>0</v>
      </c>
      <c r="AD3" s="66">
        <v>9000000</v>
      </c>
      <c r="AE3" s="55">
        <v>0</v>
      </c>
      <c r="AF3" s="55">
        <v>2500000</v>
      </c>
      <c r="AG3" s="55">
        <v>0</v>
      </c>
      <c r="AH3" s="55">
        <v>0</v>
      </c>
      <c r="AI3" s="55">
        <v>0</v>
      </c>
      <c r="AJ3" s="55">
        <v>0</v>
      </c>
      <c r="AK3" s="55">
        <v>359137</v>
      </c>
      <c r="AL3" s="55">
        <v>3232231</v>
      </c>
      <c r="AM3" s="55">
        <v>0</v>
      </c>
      <c r="AN3" s="55">
        <v>0</v>
      </c>
      <c r="AO3" s="16">
        <v>3232231</v>
      </c>
      <c r="AP3" s="65">
        <v>3659706</v>
      </c>
      <c r="AQ3" s="34">
        <v>18391937</v>
      </c>
      <c r="AR3" s="35">
        <v>18391937</v>
      </c>
      <c r="AS3" s="17" t="s">
        <v>177</v>
      </c>
      <c r="AT3" s="17" t="s">
        <v>177</v>
      </c>
    </row>
    <row r="4" spans="1:46" s="3" customFormat="1" ht="14.65" customHeight="1" x14ac:dyDescent="0.25">
      <c r="A4" s="31">
        <v>10859</v>
      </c>
      <c r="B4" s="378" t="s">
        <v>1375</v>
      </c>
      <c r="C4" s="31" t="s">
        <v>931</v>
      </c>
      <c r="D4" s="378" t="s">
        <v>1398</v>
      </c>
      <c r="E4" s="30" t="s">
        <v>1358</v>
      </c>
      <c r="F4" s="378">
        <v>21701</v>
      </c>
      <c r="G4" s="378" t="s">
        <v>138</v>
      </c>
      <c r="H4" s="380">
        <v>96</v>
      </c>
      <c r="I4" s="380">
        <v>8</v>
      </c>
      <c r="J4" s="381">
        <v>44764</v>
      </c>
      <c r="K4" s="31" t="s">
        <v>169</v>
      </c>
      <c r="L4" s="56">
        <v>19289821</v>
      </c>
      <c r="M4" s="55">
        <v>7096486</v>
      </c>
      <c r="N4" s="40">
        <v>2069705</v>
      </c>
      <c r="O4" s="55">
        <v>3199824</v>
      </c>
      <c r="P4" s="55">
        <v>2238231</v>
      </c>
      <c r="Q4" s="55">
        <v>33894067</v>
      </c>
      <c r="R4" s="31" t="s">
        <v>175</v>
      </c>
      <c r="S4" s="55">
        <v>33894067</v>
      </c>
      <c r="T4" s="40">
        <v>16000000</v>
      </c>
      <c r="U4" s="55">
        <v>9795000</v>
      </c>
      <c r="V4" s="64">
        <v>11858000</v>
      </c>
      <c r="W4" s="57">
        <v>6950000</v>
      </c>
      <c r="X4" s="57">
        <v>2000000</v>
      </c>
      <c r="Y4" s="65">
        <v>-12708933</v>
      </c>
      <c r="Z4" s="32">
        <v>33894067</v>
      </c>
      <c r="AA4" s="55">
        <v>33894067</v>
      </c>
      <c r="AB4" s="55">
        <v>2000000</v>
      </c>
      <c r="AC4" s="55">
        <v>0</v>
      </c>
      <c r="AD4" s="66">
        <v>25795000</v>
      </c>
      <c r="AE4" s="55">
        <v>2000000</v>
      </c>
      <c r="AF4" s="55">
        <v>3500000</v>
      </c>
      <c r="AG4" s="55">
        <v>1450000</v>
      </c>
      <c r="AH4" s="55">
        <v>0</v>
      </c>
      <c r="AI4" s="55">
        <v>0</v>
      </c>
      <c r="AJ4" s="55">
        <v>0</v>
      </c>
      <c r="AK4" s="55">
        <v>1379129</v>
      </c>
      <c r="AL4" s="55">
        <v>11858000</v>
      </c>
      <c r="AM4" s="55">
        <v>0</v>
      </c>
      <c r="AN4" s="55">
        <v>0</v>
      </c>
      <c r="AO4" s="16">
        <v>11858000</v>
      </c>
      <c r="AP4" s="65">
        <v>-12708933</v>
      </c>
      <c r="AQ4" s="34">
        <v>33894067</v>
      </c>
      <c r="AR4" s="35">
        <v>33894067</v>
      </c>
      <c r="AS4" s="17" t="s">
        <v>177</v>
      </c>
      <c r="AT4" s="17" t="s">
        <v>177</v>
      </c>
    </row>
    <row r="5" spans="1:46" s="3" customFormat="1" ht="14.65" customHeight="1" x14ac:dyDescent="0.25">
      <c r="A5" s="31">
        <v>10801</v>
      </c>
      <c r="B5" s="378" t="s">
        <v>1376</v>
      </c>
      <c r="C5" s="31" t="s">
        <v>931</v>
      </c>
      <c r="D5" s="378" t="s">
        <v>1399</v>
      </c>
      <c r="E5" s="30" t="s">
        <v>1358</v>
      </c>
      <c r="F5" s="378">
        <v>21701</v>
      </c>
      <c r="G5" s="378" t="s">
        <v>138</v>
      </c>
      <c r="H5" s="380">
        <v>56</v>
      </c>
      <c r="I5" s="380">
        <v>12</v>
      </c>
      <c r="J5" s="381">
        <v>44764</v>
      </c>
      <c r="K5" s="31" t="s">
        <v>291</v>
      </c>
      <c r="L5" s="56">
        <v>16284132</v>
      </c>
      <c r="M5" s="55">
        <v>4094782</v>
      </c>
      <c r="N5" s="40">
        <v>2189295</v>
      </c>
      <c r="O5" s="55">
        <v>2500000</v>
      </c>
      <c r="P5" s="55">
        <v>878033</v>
      </c>
      <c r="Q5" s="55">
        <v>25946242</v>
      </c>
      <c r="R5" s="31" t="s">
        <v>1289</v>
      </c>
      <c r="S5" s="55">
        <v>25946242</v>
      </c>
      <c r="T5" s="40">
        <v>0</v>
      </c>
      <c r="U5" s="55">
        <v>0</v>
      </c>
      <c r="V5" s="64">
        <v>13047000</v>
      </c>
      <c r="W5" s="57">
        <v>4000000</v>
      </c>
      <c r="X5" s="57">
        <v>821000</v>
      </c>
      <c r="Y5" s="65">
        <v>8078242</v>
      </c>
      <c r="Z5" s="32">
        <v>25946242</v>
      </c>
      <c r="AA5" s="55">
        <v>25946242</v>
      </c>
      <c r="AB5" s="55">
        <v>0</v>
      </c>
      <c r="AC5" s="55">
        <v>821000</v>
      </c>
      <c r="AD5" s="66">
        <v>0</v>
      </c>
      <c r="AE5" s="55">
        <v>2000000</v>
      </c>
      <c r="AF5" s="55">
        <v>0</v>
      </c>
      <c r="AG5" s="55">
        <v>2000000</v>
      </c>
      <c r="AH5" s="55">
        <v>0</v>
      </c>
      <c r="AI5" s="55">
        <v>0</v>
      </c>
      <c r="AJ5" s="55">
        <v>0</v>
      </c>
      <c r="AK5" s="55">
        <v>0</v>
      </c>
      <c r="AL5" s="55">
        <v>0</v>
      </c>
      <c r="AM5" s="55">
        <v>1500000</v>
      </c>
      <c r="AN5" s="55">
        <v>13047000</v>
      </c>
      <c r="AO5" s="16">
        <v>13047000</v>
      </c>
      <c r="AP5" s="65">
        <v>8078242</v>
      </c>
      <c r="AQ5" s="34">
        <v>25946242</v>
      </c>
      <c r="AR5" s="35">
        <v>25946242</v>
      </c>
      <c r="AS5" s="17" t="s">
        <v>177</v>
      </c>
      <c r="AT5" s="17" t="s">
        <v>177</v>
      </c>
    </row>
    <row r="6" spans="1:46" s="3" customFormat="1" ht="14.65" customHeight="1" x14ac:dyDescent="0.25">
      <c r="A6" s="31">
        <v>10982</v>
      </c>
      <c r="B6" s="378" t="s">
        <v>1373</v>
      </c>
      <c r="C6" s="31" t="s">
        <v>1374</v>
      </c>
      <c r="D6" s="378" t="s">
        <v>1397</v>
      </c>
      <c r="E6" s="30" t="s">
        <v>1358</v>
      </c>
      <c r="F6" s="378">
        <v>21701</v>
      </c>
      <c r="G6" s="378" t="s">
        <v>138</v>
      </c>
      <c r="H6" s="380">
        <v>151</v>
      </c>
      <c r="I6" s="380">
        <v>8</v>
      </c>
      <c r="J6" s="381">
        <v>44778</v>
      </c>
      <c r="K6" s="31" t="s">
        <v>169</v>
      </c>
      <c r="L6" s="56">
        <v>23675224</v>
      </c>
      <c r="M6" s="55">
        <v>6621618</v>
      </c>
      <c r="N6" s="40">
        <v>1741880</v>
      </c>
      <c r="O6" s="55">
        <v>2500000</v>
      </c>
      <c r="P6" s="55">
        <v>1756526</v>
      </c>
      <c r="Q6" s="55">
        <v>36295248</v>
      </c>
      <c r="R6" s="31" t="s">
        <v>175</v>
      </c>
      <c r="S6" s="55">
        <v>36295248</v>
      </c>
      <c r="T6" s="40">
        <v>0</v>
      </c>
      <c r="U6" s="55">
        <v>22500000</v>
      </c>
      <c r="V6" s="64">
        <v>13315168</v>
      </c>
      <c r="W6" s="57">
        <v>0</v>
      </c>
      <c r="X6" s="57">
        <v>0</v>
      </c>
      <c r="Y6" s="65">
        <v>480080</v>
      </c>
      <c r="Z6" s="32">
        <v>36295248</v>
      </c>
      <c r="AA6" s="55">
        <v>36295248</v>
      </c>
      <c r="AB6" s="55">
        <v>0</v>
      </c>
      <c r="AC6" s="55">
        <v>0</v>
      </c>
      <c r="AD6" s="66">
        <v>22500000</v>
      </c>
      <c r="AE6" s="55">
        <v>0</v>
      </c>
      <c r="AF6" s="55">
        <v>0</v>
      </c>
      <c r="AG6" s="55">
        <v>0</v>
      </c>
      <c r="AH6" s="55">
        <v>0</v>
      </c>
      <c r="AI6" s="55">
        <v>0</v>
      </c>
      <c r="AJ6" s="55">
        <v>0</v>
      </c>
      <c r="AK6" s="55">
        <v>1513087</v>
      </c>
      <c r="AL6" s="55">
        <v>13315168</v>
      </c>
      <c r="AM6" s="55">
        <v>0</v>
      </c>
      <c r="AN6" s="55">
        <v>0</v>
      </c>
      <c r="AO6" s="16">
        <v>13315168</v>
      </c>
      <c r="AP6" s="65">
        <v>480080</v>
      </c>
      <c r="AQ6" s="34">
        <v>36295248</v>
      </c>
      <c r="AR6" s="35">
        <v>36295248</v>
      </c>
      <c r="AS6" s="17" t="s">
        <v>177</v>
      </c>
      <c r="AT6" s="17" t="s">
        <v>177</v>
      </c>
    </row>
    <row r="7" spans="1:46" s="3" customFormat="1" ht="14.65" customHeight="1" x14ac:dyDescent="0.25">
      <c r="A7" s="31">
        <v>10708</v>
      </c>
      <c r="B7" s="378" t="s">
        <v>1370</v>
      </c>
      <c r="C7" s="31" t="s">
        <v>1371</v>
      </c>
      <c r="D7" s="378" t="s">
        <v>1403</v>
      </c>
      <c r="E7" s="30" t="s">
        <v>1396</v>
      </c>
      <c r="F7" s="378">
        <v>21044</v>
      </c>
      <c r="G7" s="378" t="s">
        <v>160</v>
      </c>
      <c r="H7" s="380">
        <v>59</v>
      </c>
      <c r="I7" s="380">
        <v>3</v>
      </c>
      <c r="J7" s="381">
        <v>44784</v>
      </c>
      <c r="K7" s="31" t="s">
        <v>1180</v>
      </c>
      <c r="L7" s="56">
        <v>15636502</v>
      </c>
      <c r="M7" s="55">
        <v>4883604</v>
      </c>
      <c r="N7" s="40">
        <v>3588561</v>
      </c>
      <c r="O7" s="55">
        <v>2500000</v>
      </c>
      <c r="P7" s="55">
        <v>612824</v>
      </c>
      <c r="Q7" s="55">
        <v>27221491</v>
      </c>
      <c r="R7" s="31" t="s">
        <v>1289</v>
      </c>
      <c r="S7" s="55">
        <v>27221491</v>
      </c>
      <c r="T7" s="40">
        <v>0</v>
      </c>
      <c r="U7" s="55">
        <v>9046000</v>
      </c>
      <c r="V7" s="64">
        <v>13650000</v>
      </c>
      <c r="W7" s="57">
        <v>0</v>
      </c>
      <c r="X7" s="57">
        <v>0</v>
      </c>
      <c r="Y7" s="65">
        <v>4525491</v>
      </c>
      <c r="Z7" s="32">
        <v>27221491</v>
      </c>
      <c r="AA7" s="55">
        <v>27221491</v>
      </c>
      <c r="AB7" s="55">
        <v>0</v>
      </c>
      <c r="AC7" s="55">
        <v>0</v>
      </c>
      <c r="AD7" s="66">
        <v>9046000</v>
      </c>
      <c r="AE7" s="55">
        <v>0</v>
      </c>
      <c r="AF7" s="55">
        <v>0</v>
      </c>
      <c r="AG7" s="55">
        <v>0</v>
      </c>
      <c r="AH7" s="55">
        <v>0</v>
      </c>
      <c r="AI7" s="55">
        <v>0</v>
      </c>
      <c r="AJ7" s="55">
        <v>0</v>
      </c>
      <c r="AK7" s="55">
        <v>0</v>
      </c>
      <c r="AL7" s="55">
        <v>0</v>
      </c>
      <c r="AM7" s="55">
        <v>1500000</v>
      </c>
      <c r="AN7" s="55">
        <v>13650000</v>
      </c>
      <c r="AO7" s="16">
        <v>13650000</v>
      </c>
      <c r="AP7" s="65">
        <v>4525491</v>
      </c>
      <c r="AQ7" s="34">
        <v>27221491</v>
      </c>
      <c r="AR7" s="35">
        <v>27221491</v>
      </c>
      <c r="AS7" s="17" t="s">
        <v>177</v>
      </c>
      <c r="AT7" s="17" t="s">
        <v>177</v>
      </c>
    </row>
    <row r="8" spans="1:46" s="3" customFormat="1" ht="14.65" customHeight="1" x14ac:dyDescent="0.25">
      <c r="A8" s="31">
        <v>10870</v>
      </c>
      <c r="B8" s="378" t="s">
        <v>1372</v>
      </c>
      <c r="C8" s="31" t="s">
        <v>1371</v>
      </c>
      <c r="D8" s="378" t="s">
        <v>1395</v>
      </c>
      <c r="E8" s="30" t="s">
        <v>1396</v>
      </c>
      <c r="F8" s="378">
        <v>21044</v>
      </c>
      <c r="G8" s="378" t="s">
        <v>160</v>
      </c>
      <c r="H8" s="380">
        <v>94</v>
      </c>
      <c r="I8" s="380">
        <v>5</v>
      </c>
      <c r="J8" s="381">
        <v>44784</v>
      </c>
      <c r="K8" s="31" t="s">
        <v>169</v>
      </c>
      <c r="L8" s="56">
        <v>20639135</v>
      </c>
      <c r="M8" s="55">
        <v>6167794</v>
      </c>
      <c r="N8" s="40">
        <v>3730692</v>
      </c>
      <c r="O8" s="55">
        <v>2500000</v>
      </c>
      <c r="P8" s="55">
        <v>2351897</v>
      </c>
      <c r="Q8" s="55">
        <v>35389518</v>
      </c>
      <c r="R8" s="31" t="s">
        <v>1289</v>
      </c>
      <c r="S8" s="55">
        <v>35389518</v>
      </c>
      <c r="T8" s="40">
        <v>0</v>
      </c>
      <c r="U8" s="55">
        <v>17399000</v>
      </c>
      <c r="V8" s="64">
        <v>7596801</v>
      </c>
      <c r="W8" s="57">
        <v>2500000</v>
      </c>
      <c r="X8" s="57">
        <v>0</v>
      </c>
      <c r="Y8" s="65">
        <v>7893717</v>
      </c>
      <c r="Z8" s="32">
        <v>35389518</v>
      </c>
      <c r="AA8" s="55">
        <v>35389518</v>
      </c>
      <c r="AB8" s="55">
        <v>0</v>
      </c>
      <c r="AC8" s="55">
        <v>0</v>
      </c>
      <c r="AD8" s="66">
        <v>17399000</v>
      </c>
      <c r="AE8" s="55">
        <v>0</v>
      </c>
      <c r="AF8" s="55">
        <v>2500000</v>
      </c>
      <c r="AG8" s="55">
        <v>0</v>
      </c>
      <c r="AH8" s="55">
        <v>0</v>
      </c>
      <c r="AI8" s="55">
        <v>0</v>
      </c>
      <c r="AJ8" s="55">
        <v>0</v>
      </c>
      <c r="AK8" s="55">
        <v>821987</v>
      </c>
      <c r="AL8" s="55">
        <v>7596801</v>
      </c>
      <c r="AM8" s="55">
        <v>0</v>
      </c>
      <c r="AN8" s="55">
        <v>0</v>
      </c>
      <c r="AO8" s="16">
        <v>7596801</v>
      </c>
      <c r="AP8" s="65">
        <v>7893717</v>
      </c>
      <c r="AQ8" s="34">
        <v>35389518</v>
      </c>
      <c r="AR8" s="35">
        <v>35389518</v>
      </c>
      <c r="AS8" s="17" t="s">
        <v>177</v>
      </c>
      <c r="AT8" s="17" t="s">
        <v>177</v>
      </c>
    </row>
    <row r="9" spans="1:46" s="3" customFormat="1" ht="14.65" customHeight="1" x14ac:dyDescent="0.25">
      <c r="A9" s="31">
        <v>10871</v>
      </c>
      <c r="B9" s="378" t="s">
        <v>1391</v>
      </c>
      <c r="C9" s="31" t="s">
        <v>429</v>
      </c>
      <c r="D9" s="378" t="s">
        <v>1390</v>
      </c>
      <c r="E9" s="30" t="s">
        <v>1338</v>
      </c>
      <c r="F9" s="378">
        <v>21215</v>
      </c>
      <c r="G9" s="378" t="s">
        <v>1393</v>
      </c>
      <c r="H9" s="380">
        <v>107</v>
      </c>
      <c r="I9" s="380">
        <v>6</v>
      </c>
      <c r="J9" s="381">
        <v>44804</v>
      </c>
      <c r="K9" s="31" t="s">
        <v>1180</v>
      </c>
      <c r="L9" s="56">
        <v>16373463</v>
      </c>
      <c r="M9" s="55">
        <v>3484661</v>
      </c>
      <c r="N9" s="40">
        <v>1171748</v>
      </c>
      <c r="O9" s="55">
        <v>2500000</v>
      </c>
      <c r="P9" s="55">
        <v>476850</v>
      </c>
      <c r="Q9" s="55">
        <v>24006722</v>
      </c>
      <c r="R9" s="31" t="s">
        <v>1289</v>
      </c>
      <c r="S9" s="55">
        <v>24006722</v>
      </c>
      <c r="T9" s="40">
        <v>0</v>
      </c>
      <c r="U9" s="55">
        <v>10056000</v>
      </c>
      <c r="V9" s="64">
        <v>7755371</v>
      </c>
      <c r="W9" s="57">
        <v>2500000</v>
      </c>
      <c r="X9" s="57">
        <v>0</v>
      </c>
      <c r="Y9" s="65">
        <v>3695351</v>
      </c>
      <c r="Z9" s="32">
        <v>24006722</v>
      </c>
      <c r="AA9" s="55">
        <v>24006722</v>
      </c>
      <c r="AB9" s="55">
        <v>0</v>
      </c>
      <c r="AC9" s="55">
        <v>0</v>
      </c>
      <c r="AD9" s="66">
        <v>10056000</v>
      </c>
      <c r="AE9" s="55">
        <v>0</v>
      </c>
      <c r="AF9" s="55">
        <v>2500000</v>
      </c>
      <c r="AG9" s="55">
        <v>0</v>
      </c>
      <c r="AH9" s="55">
        <v>0</v>
      </c>
      <c r="AI9" s="55">
        <v>0</v>
      </c>
      <c r="AJ9" s="55">
        <v>0</v>
      </c>
      <c r="AK9" s="55">
        <v>826727</v>
      </c>
      <c r="AL9" s="55">
        <v>7755371</v>
      </c>
      <c r="AM9" s="55">
        <v>0</v>
      </c>
      <c r="AN9" s="55">
        <v>0</v>
      </c>
      <c r="AO9" s="16">
        <v>7755371</v>
      </c>
      <c r="AP9" s="65">
        <v>3695351</v>
      </c>
      <c r="AQ9" s="34">
        <v>24006722</v>
      </c>
      <c r="AR9" s="35">
        <v>24006722</v>
      </c>
      <c r="AS9" s="17" t="s">
        <v>902</v>
      </c>
      <c r="AT9" s="17" t="s">
        <v>177</v>
      </c>
    </row>
    <row r="10" spans="1:46" s="3" customFormat="1" ht="14.65" customHeight="1" x14ac:dyDescent="0.25">
      <c r="A10" s="31">
        <v>10812</v>
      </c>
      <c r="B10" s="378" t="s">
        <v>1392</v>
      </c>
      <c r="C10" s="31" t="s">
        <v>429</v>
      </c>
      <c r="D10" s="378" t="s">
        <v>1394</v>
      </c>
      <c r="E10" s="30" t="s">
        <v>1338</v>
      </c>
      <c r="F10" s="378">
        <v>21215</v>
      </c>
      <c r="G10" s="378" t="s">
        <v>156</v>
      </c>
      <c r="H10" s="380">
        <v>56</v>
      </c>
      <c r="I10" s="380">
        <v>3</v>
      </c>
      <c r="J10" s="381">
        <v>44804</v>
      </c>
      <c r="K10" s="31" t="s">
        <v>1180</v>
      </c>
      <c r="L10" s="56">
        <v>10491990</v>
      </c>
      <c r="M10" s="55">
        <v>3494658</v>
      </c>
      <c r="N10" s="40">
        <v>1226728</v>
      </c>
      <c r="O10" s="55">
        <v>1938746</v>
      </c>
      <c r="P10" s="55">
        <v>206937</v>
      </c>
      <c r="Q10" s="55">
        <v>17359059</v>
      </c>
      <c r="R10" s="31" t="s">
        <v>1289</v>
      </c>
      <c r="S10" s="55">
        <v>17359059</v>
      </c>
      <c r="T10" s="40">
        <v>0</v>
      </c>
      <c r="U10" s="55">
        <v>0</v>
      </c>
      <c r="V10" s="64">
        <v>14322430</v>
      </c>
      <c r="W10" s="57">
        <v>0</v>
      </c>
      <c r="X10" s="57">
        <v>0</v>
      </c>
      <c r="Y10" s="65">
        <v>3036629</v>
      </c>
      <c r="Z10" s="32">
        <v>17359059</v>
      </c>
      <c r="AA10" s="55">
        <v>17359059</v>
      </c>
      <c r="AB10" s="55">
        <v>0</v>
      </c>
      <c r="AC10" s="55">
        <v>0</v>
      </c>
      <c r="AD10" s="66">
        <v>0</v>
      </c>
      <c r="AE10" s="55">
        <v>0</v>
      </c>
      <c r="AF10" s="55">
        <v>0</v>
      </c>
      <c r="AG10" s="55">
        <v>0</v>
      </c>
      <c r="AH10" s="55">
        <v>0</v>
      </c>
      <c r="AI10" s="55">
        <v>0</v>
      </c>
      <c r="AJ10" s="55">
        <v>0</v>
      </c>
      <c r="AK10" s="55">
        <v>0</v>
      </c>
      <c r="AL10" s="55">
        <v>0</v>
      </c>
      <c r="AM10" s="55">
        <v>1492069</v>
      </c>
      <c r="AN10" s="55">
        <v>14322430</v>
      </c>
      <c r="AO10" s="16">
        <v>14322430</v>
      </c>
      <c r="AP10" s="65">
        <v>3036629</v>
      </c>
      <c r="AQ10" s="34">
        <v>17359059</v>
      </c>
      <c r="AR10" s="35">
        <v>17359059</v>
      </c>
      <c r="AS10" s="17" t="s">
        <v>902</v>
      </c>
      <c r="AT10" s="17" t="s">
        <v>177</v>
      </c>
    </row>
    <row r="11" spans="1:46" s="3" customFormat="1" ht="14.65" customHeight="1" x14ac:dyDescent="0.25">
      <c r="A11" s="31">
        <v>10942</v>
      </c>
      <c r="B11" s="378" t="s">
        <v>1369</v>
      </c>
      <c r="C11" s="31" t="s">
        <v>1381</v>
      </c>
      <c r="D11" s="378" t="s">
        <v>1382</v>
      </c>
      <c r="E11" s="30" t="s">
        <v>1383</v>
      </c>
      <c r="F11" s="378">
        <v>21767</v>
      </c>
      <c r="G11" s="378" t="s">
        <v>1384</v>
      </c>
      <c r="H11" s="380">
        <v>72</v>
      </c>
      <c r="I11" s="380">
        <v>4</v>
      </c>
      <c r="J11" s="381">
        <v>44832</v>
      </c>
      <c r="K11" s="31" t="s">
        <v>1107</v>
      </c>
      <c r="L11" s="56">
        <v>5302035</v>
      </c>
      <c r="M11" s="55">
        <v>1902765</v>
      </c>
      <c r="N11" s="40">
        <v>3850000</v>
      </c>
      <c r="O11" s="55">
        <v>1374095</v>
      </c>
      <c r="P11" s="55">
        <v>749926</v>
      </c>
      <c r="Q11" s="55">
        <v>13178821</v>
      </c>
      <c r="R11" s="31" t="s">
        <v>1289</v>
      </c>
      <c r="S11" s="55">
        <v>13178821</v>
      </c>
      <c r="T11" s="40">
        <v>2042276</v>
      </c>
      <c r="U11" s="55">
        <v>4050000</v>
      </c>
      <c r="V11" s="64">
        <v>3929639</v>
      </c>
      <c r="W11" s="57">
        <v>2500000</v>
      </c>
      <c r="X11" s="57">
        <v>0</v>
      </c>
      <c r="Y11" s="65">
        <v>656906</v>
      </c>
      <c r="Z11" s="32">
        <v>13178821</v>
      </c>
      <c r="AA11" s="55">
        <v>13178821</v>
      </c>
      <c r="AB11" s="55">
        <v>0</v>
      </c>
      <c r="AC11" s="55">
        <v>0</v>
      </c>
      <c r="AD11" s="66">
        <v>6092276</v>
      </c>
      <c r="AE11" s="55">
        <v>0</v>
      </c>
      <c r="AF11" s="55">
        <v>2500000</v>
      </c>
      <c r="AG11" s="55">
        <v>0</v>
      </c>
      <c r="AH11" s="55">
        <v>0</v>
      </c>
      <c r="AI11" s="55">
        <v>0</v>
      </c>
      <c r="AJ11" s="55">
        <v>0</v>
      </c>
      <c r="AK11" s="55">
        <v>446594</v>
      </c>
      <c r="AL11" s="55">
        <v>3929639</v>
      </c>
      <c r="AM11" s="55">
        <v>0</v>
      </c>
      <c r="AN11" s="55">
        <v>0</v>
      </c>
      <c r="AO11" s="16">
        <v>3929639</v>
      </c>
      <c r="AP11" s="65">
        <v>656906</v>
      </c>
      <c r="AQ11" s="34">
        <v>13178821</v>
      </c>
      <c r="AR11" s="35">
        <v>13178821</v>
      </c>
      <c r="AS11" s="17" t="s">
        <v>177</v>
      </c>
      <c r="AT11" s="17" t="s">
        <v>177</v>
      </c>
    </row>
    <row r="12" spans="1:46" s="3" customFormat="1" ht="14.65" customHeight="1" x14ac:dyDescent="0.25">
      <c r="A12" s="31">
        <v>11011</v>
      </c>
      <c r="B12" s="378" t="s">
        <v>1401</v>
      </c>
      <c r="C12" s="31" t="s">
        <v>1385</v>
      </c>
      <c r="D12" s="378" t="s">
        <v>1386</v>
      </c>
      <c r="E12" s="30" t="s">
        <v>1387</v>
      </c>
      <c r="F12" s="378">
        <v>20634</v>
      </c>
      <c r="G12" s="378" t="s">
        <v>1388</v>
      </c>
      <c r="H12" s="380">
        <v>55</v>
      </c>
      <c r="I12" s="380">
        <v>3</v>
      </c>
      <c r="J12" s="381">
        <v>44832</v>
      </c>
      <c r="K12" s="31" t="s">
        <v>1107</v>
      </c>
      <c r="L12" s="56">
        <v>5085329</v>
      </c>
      <c r="M12" s="55">
        <v>2451601</v>
      </c>
      <c r="N12" s="40">
        <v>5448134</v>
      </c>
      <c r="O12" s="55">
        <v>1567600</v>
      </c>
      <c r="P12" s="55">
        <v>393761</v>
      </c>
      <c r="Q12" s="55">
        <v>14946425</v>
      </c>
      <c r="R12" s="31" t="s">
        <v>1289</v>
      </c>
      <c r="S12" s="55">
        <v>14946425</v>
      </c>
      <c r="T12" s="40">
        <v>0</v>
      </c>
      <c r="U12" s="55">
        <v>0</v>
      </c>
      <c r="V12" s="64">
        <v>5047632</v>
      </c>
      <c r="W12" s="57">
        <v>2500000</v>
      </c>
      <c r="X12" s="57">
        <v>0</v>
      </c>
      <c r="Y12" s="65">
        <v>7398793</v>
      </c>
      <c r="Z12" s="32">
        <v>14946425</v>
      </c>
      <c r="AA12" s="55">
        <v>14946425</v>
      </c>
      <c r="AB12" s="55">
        <v>0</v>
      </c>
      <c r="AC12" s="55">
        <v>0</v>
      </c>
      <c r="AD12" s="66">
        <v>0</v>
      </c>
      <c r="AE12" s="55">
        <v>0</v>
      </c>
      <c r="AF12" s="55">
        <v>2500000</v>
      </c>
      <c r="AG12" s="55">
        <v>0</v>
      </c>
      <c r="AH12" s="55">
        <v>0</v>
      </c>
      <c r="AI12" s="55">
        <v>0</v>
      </c>
      <c r="AJ12" s="55">
        <v>0</v>
      </c>
      <c r="AK12" s="55">
        <v>567206</v>
      </c>
      <c r="AL12" s="55">
        <v>5047632</v>
      </c>
      <c r="AM12" s="55">
        <v>0</v>
      </c>
      <c r="AN12" s="55">
        <v>0</v>
      </c>
      <c r="AO12" s="16">
        <v>5047632</v>
      </c>
      <c r="AP12" s="65">
        <v>7398793</v>
      </c>
      <c r="AQ12" s="34">
        <v>14946425</v>
      </c>
      <c r="AR12" s="35">
        <v>14946425</v>
      </c>
      <c r="AS12" s="17" t="s">
        <v>177</v>
      </c>
      <c r="AT12" s="17" t="s">
        <v>177</v>
      </c>
    </row>
    <row r="13" spans="1:46" s="3" customFormat="1" ht="14.65" customHeight="1" x14ac:dyDescent="0.25">
      <c r="A13" s="31">
        <v>10893</v>
      </c>
      <c r="B13" s="378" t="s">
        <v>1402</v>
      </c>
      <c r="C13" s="31" t="s">
        <v>1385</v>
      </c>
      <c r="D13" s="378" t="s">
        <v>1389</v>
      </c>
      <c r="E13" s="30" t="s">
        <v>1387</v>
      </c>
      <c r="F13" s="378">
        <v>20634</v>
      </c>
      <c r="G13" s="378" t="s">
        <v>1388</v>
      </c>
      <c r="H13" s="380">
        <v>79</v>
      </c>
      <c r="I13" s="380">
        <v>4</v>
      </c>
      <c r="J13" s="381">
        <v>44832</v>
      </c>
      <c r="K13" s="31" t="s">
        <v>1107</v>
      </c>
      <c r="L13" s="56">
        <v>9170634</v>
      </c>
      <c r="M13" s="55">
        <v>2437455</v>
      </c>
      <c r="N13" s="40">
        <v>7799554</v>
      </c>
      <c r="O13" s="55">
        <v>2288235</v>
      </c>
      <c r="P13" s="55">
        <v>487925</v>
      </c>
      <c r="Q13" s="55">
        <v>22183803</v>
      </c>
      <c r="R13" s="31" t="s">
        <v>1289</v>
      </c>
      <c r="S13" s="55">
        <v>22183803</v>
      </c>
      <c r="T13" s="40">
        <v>0</v>
      </c>
      <c r="U13" s="55">
        <v>0</v>
      </c>
      <c r="V13" s="64">
        <v>13348665</v>
      </c>
      <c r="W13" s="57">
        <v>1721500</v>
      </c>
      <c r="X13" s="57">
        <v>0</v>
      </c>
      <c r="Y13" s="65">
        <v>7113638</v>
      </c>
      <c r="Z13" s="32">
        <v>22183803</v>
      </c>
      <c r="AA13" s="55">
        <v>22183803</v>
      </c>
      <c r="AB13" s="55">
        <v>0</v>
      </c>
      <c r="AC13" s="55">
        <v>0</v>
      </c>
      <c r="AD13" s="66">
        <v>0</v>
      </c>
      <c r="AE13" s="55">
        <v>1721500</v>
      </c>
      <c r="AF13" s="55">
        <v>0</v>
      </c>
      <c r="AG13" s="55">
        <v>0</v>
      </c>
      <c r="AH13" s="55">
        <v>0</v>
      </c>
      <c r="AI13" s="55">
        <v>0</v>
      </c>
      <c r="AJ13" s="55">
        <v>0</v>
      </c>
      <c r="AK13" s="55">
        <v>0</v>
      </c>
      <c r="AL13" s="55">
        <v>0</v>
      </c>
      <c r="AM13" s="55">
        <v>1500000</v>
      </c>
      <c r="AN13" s="55">
        <v>13348665</v>
      </c>
      <c r="AO13" s="16">
        <v>13348665</v>
      </c>
      <c r="AP13" s="65">
        <v>7113638</v>
      </c>
      <c r="AQ13" s="34">
        <v>22183803</v>
      </c>
      <c r="AR13" s="35">
        <v>22183803</v>
      </c>
      <c r="AS13" s="17" t="s">
        <v>177</v>
      </c>
      <c r="AT13" s="17" t="s">
        <v>177</v>
      </c>
    </row>
    <row r="14" spans="1:46" s="3" customFormat="1" ht="14.65" customHeight="1" x14ac:dyDescent="0.25">
      <c r="A14" s="31">
        <v>10877</v>
      </c>
      <c r="B14" s="378" t="s">
        <v>1367</v>
      </c>
      <c r="C14" s="31" t="s">
        <v>1368</v>
      </c>
      <c r="D14" s="378"/>
      <c r="E14" s="30" t="s">
        <v>1338</v>
      </c>
      <c r="F14" s="394">
        <v>21216</v>
      </c>
      <c r="G14" s="378" t="s">
        <v>156</v>
      </c>
      <c r="H14" s="380">
        <v>88</v>
      </c>
      <c r="I14" s="380"/>
      <c r="J14" s="381">
        <v>44853</v>
      </c>
      <c r="K14" s="31" t="s">
        <v>1107</v>
      </c>
      <c r="L14" s="56">
        <v>2122600</v>
      </c>
      <c r="M14" s="55">
        <v>702100</v>
      </c>
      <c r="N14" s="40">
        <v>0</v>
      </c>
      <c r="O14" s="55">
        <v>0</v>
      </c>
      <c r="P14" s="55">
        <v>0</v>
      </c>
      <c r="Q14" s="55">
        <v>2824700</v>
      </c>
      <c r="R14" s="31" t="s">
        <v>1265</v>
      </c>
      <c r="S14" s="55">
        <v>2824700</v>
      </c>
      <c r="T14" s="40">
        <v>0</v>
      </c>
      <c r="U14" s="55">
        <v>0</v>
      </c>
      <c r="V14" s="64">
        <v>0</v>
      </c>
      <c r="W14" s="57">
        <v>564940</v>
      </c>
      <c r="X14" s="57">
        <v>0</v>
      </c>
      <c r="Y14" s="65">
        <v>2259760</v>
      </c>
      <c r="Z14" s="32">
        <v>2824700</v>
      </c>
      <c r="AA14" s="55">
        <v>2824700</v>
      </c>
      <c r="AB14" s="55">
        <v>0</v>
      </c>
      <c r="AC14" s="55">
        <v>0</v>
      </c>
      <c r="AD14" s="66">
        <v>0</v>
      </c>
      <c r="AE14" s="55">
        <v>0</v>
      </c>
      <c r="AF14" s="55">
        <v>0</v>
      </c>
      <c r="AG14" s="55">
        <v>0</v>
      </c>
      <c r="AH14" s="55">
        <v>0</v>
      </c>
      <c r="AI14" s="55">
        <v>564940</v>
      </c>
      <c r="AJ14" s="55">
        <v>0</v>
      </c>
      <c r="AK14" s="55">
        <v>0</v>
      </c>
      <c r="AL14" s="55">
        <v>0</v>
      </c>
      <c r="AM14" s="55">
        <v>0</v>
      </c>
      <c r="AN14" s="55">
        <v>0</v>
      </c>
      <c r="AO14" s="16">
        <v>0</v>
      </c>
      <c r="AP14" s="65">
        <v>2259760</v>
      </c>
      <c r="AQ14" s="34">
        <v>2824700</v>
      </c>
      <c r="AR14" s="35">
        <v>2824700</v>
      </c>
      <c r="AS14" s="17" t="s">
        <v>177</v>
      </c>
      <c r="AT14" s="17" t="s">
        <v>177</v>
      </c>
    </row>
    <row r="15" spans="1:46" s="3" customFormat="1" ht="14.65" customHeight="1" x14ac:dyDescent="0.25">
      <c r="A15" s="31">
        <v>10891</v>
      </c>
      <c r="B15" s="378" t="s">
        <v>1411</v>
      </c>
      <c r="C15" s="378" t="s">
        <v>1419</v>
      </c>
      <c r="D15" s="378" t="s">
        <v>1420</v>
      </c>
      <c r="E15" s="30" t="s">
        <v>1358</v>
      </c>
      <c r="F15" s="378">
        <v>21073</v>
      </c>
      <c r="G15" s="378" t="s">
        <v>138</v>
      </c>
      <c r="H15" s="380">
        <v>60</v>
      </c>
      <c r="I15" s="380">
        <v>10</v>
      </c>
      <c r="J15" s="381">
        <v>44862</v>
      </c>
      <c r="K15" s="31" t="s">
        <v>169</v>
      </c>
      <c r="L15" s="56">
        <v>14647921</v>
      </c>
      <c r="M15" s="55">
        <v>4611021</v>
      </c>
      <c r="N15" s="40">
        <v>3970000</v>
      </c>
      <c r="O15" s="55">
        <v>2500000</v>
      </c>
      <c r="P15" s="55">
        <v>443451</v>
      </c>
      <c r="Q15" s="55">
        <v>26172393</v>
      </c>
      <c r="R15" s="31" t="s">
        <v>1289</v>
      </c>
      <c r="S15" s="55">
        <v>26172393</v>
      </c>
      <c r="T15" s="41">
        <v>0</v>
      </c>
      <c r="U15" s="55">
        <v>0</v>
      </c>
      <c r="V15" s="64">
        <v>14250000</v>
      </c>
      <c r="W15" s="57">
        <v>3000000</v>
      </c>
      <c r="X15" s="57">
        <v>0</v>
      </c>
      <c r="Y15" s="65">
        <v>8922393</v>
      </c>
      <c r="Z15" s="32">
        <v>26172393</v>
      </c>
      <c r="AA15" s="55">
        <v>26172393</v>
      </c>
      <c r="AB15" s="55">
        <v>0</v>
      </c>
      <c r="AC15" s="55">
        <v>0</v>
      </c>
      <c r="AD15" s="66">
        <v>0</v>
      </c>
      <c r="AE15" s="55">
        <v>3000000</v>
      </c>
      <c r="AF15" s="55">
        <v>0</v>
      </c>
      <c r="AG15" s="55">
        <v>0</v>
      </c>
      <c r="AH15" s="55">
        <v>0</v>
      </c>
      <c r="AI15" s="55">
        <v>0</v>
      </c>
      <c r="AJ15" s="55">
        <v>0</v>
      </c>
      <c r="AK15" s="55">
        <v>0</v>
      </c>
      <c r="AL15" s="55">
        <v>0</v>
      </c>
      <c r="AM15" s="55">
        <v>1500000</v>
      </c>
      <c r="AN15" s="55">
        <v>14250000</v>
      </c>
      <c r="AO15" s="16">
        <v>14250000</v>
      </c>
      <c r="AP15" s="65">
        <v>8922393</v>
      </c>
      <c r="AQ15" s="34">
        <v>26172393</v>
      </c>
      <c r="AR15" s="35">
        <v>26172393</v>
      </c>
      <c r="AS15" s="17" t="s">
        <v>177</v>
      </c>
      <c r="AT15" s="17" t="s">
        <v>177</v>
      </c>
    </row>
    <row r="16" spans="1:46" s="3" customFormat="1" ht="14.65" customHeight="1" x14ac:dyDescent="0.25">
      <c r="A16" s="31">
        <v>10961</v>
      </c>
      <c r="B16" s="378" t="s">
        <v>1412</v>
      </c>
      <c r="C16" s="31" t="s">
        <v>1421</v>
      </c>
      <c r="D16" s="378" t="s">
        <v>1412</v>
      </c>
      <c r="E16" s="30" t="s">
        <v>144</v>
      </c>
      <c r="F16" s="74">
        <v>20902</v>
      </c>
      <c r="G16" s="378" t="s">
        <v>162</v>
      </c>
      <c r="H16" s="380">
        <v>168</v>
      </c>
      <c r="I16" s="380">
        <v>11</v>
      </c>
      <c r="J16" s="381">
        <v>44887</v>
      </c>
      <c r="K16" s="31" t="s">
        <v>169</v>
      </c>
      <c r="L16" s="56">
        <v>61579618</v>
      </c>
      <c r="M16" s="55">
        <v>15969545</v>
      </c>
      <c r="N16" s="40">
        <v>4400000</v>
      </c>
      <c r="O16" s="55">
        <v>2500000</v>
      </c>
      <c r="P16" s="55">
        <v>1569891</v>
      </c>
      <c r="Q16" s="55">
        <v>86019054</v>
      </c>
      <c r="R16" s="31" t="s">
        <v>1289</v>
      </c>
      <c r="S16" s="55">
        <v>86019054</v>
      </c>
      <c r="T16" s="41">
        <v>18755000</v>
      </c>
      <c r="U16" s="55">
        <v>22800000</v>
      </c>
      <c r="V16" s="64">
        <v>27313889</v>
      </c>
      <c r="W16" s="57">
        <v>5500000</v>
      </c>
      <c r="X16" s="57">
        <v>0</v>
      </c>
      <c r="Y16" s="65">
        <v>11650165</v>
      </c>
      <c r="Z16" s="32">
        <v>86019054</v>
      </c>
      <c r="AA16" s="55">
        <v>86019054</v>
      </c>
      <c r="AB16" s="55">
        <v>0</v>
      </c>
      <c r="AC16" s="55">
        <v>0</v>
      </c>
      <c r="AD16" s="66">
        <v>41555000</v>
      </c>
      <c r="AE16" s="55">
        <v>2000000</v>
      </c>
      <c r="AF16" s="55">
        <v>3500000</v>
      </c>
      <c r="AG16" s="55">
        <v>0</v>
      </c>
      <c r="AH16" s="55">
        <v>0</v>
      </c>
      <c r="AI16" s="55">
        <v>0</v>
      </c>
      <c r="AJ16" s="55">
        <v>0</v>
      </c>
      <c r="AK16" s="55">
        <v>2773261</v>
      </c>
      <c r="AL16" s="55">
        <v>27313889</v>
      </c>
      <c r="AM16" s="55">
        <v>0</v>
      </c>
      <c r="AN16" s="55">
        <v>0</v>
      </c>
      <c r="AO16" s="16">
        <v>27313889</v>
      </c>
      <c r="AP16" s="65">
        <v>11650165</v>
      </c>
      <c r="AQ16" s="34">
        <v>86019054</v>
      </c>
      <c r="AR16" s="35">
        <v>86019054</v>
      </c>
      <c r="AS16" s="17" t="s">
        <v>177</v>
      </c>
      <c r="AT16" s="17" t="s">
        <v>177</v>
      </c>
    </row>
    <row r="17" spans="1:46" s="3" customFormat="1" ht="14.65" customHeight="1" x14ac:dyDescent="0.25">
      <c r="A17" s="31">
        <v>11012</v>
      </c>
      <c r="B17" s="378" t="s">
        <v>1410</v>
      </c>
      <c r="C17" s="378" t="s">
        <v>1419</v>
      </c>
      <c r="D17" s="378" t="s">
        <v>1420</v>
      </c>
      <c r="E17" s="30" t="s">
        <v>1358</v>
      </c>
      <c r="F17" s="378">
        <v>21073</v>
      </c>
      <c r="G17" s="378" t="s">
        <v>138</v>
      </c>
      <c r="H17" s="380">
        <v>60</v>
      </c>
      <c r="I17" s="380">
        <v>5</v>
      </c>
      <c r="J17" s="381">
        <v>44896</v>
      </c>
      <c r="K17" s="31" t="s">
        <v>169</v>
      </c>
      <c r="L17" s="56">
        <v>13890416</v>
      </c>
      <c r="M17" s="55">
        <v>5279780</v>
      </c>
      <c r="N17" s="40">
        <v>1267500</v>
      </c>
      <c r="O17" s="55">
        <v>2460832</v>
      </c>
      <c r="P17" s="55">
        <v>1327045</v>
      </c>
      <c r="Q17" s="55">
        <v>24225573</v>
      </c>
      <c r="R17" s="31" t="s">
        <v>1289</v>
      </c>
      <c r="S17" s="55">
        <v>24225573</v>
      </c>
      <c r="T17" s="41">
        <v>2135000</v>
      </c>
      <c r="U17" s="55">
        <v>9095000</v>
      </c>
      <c r="V17" s="64">
        <v>7520780</v>
      </c>
      <c r="W17" s="57">
        <v>4200000</v>
      </c>
      <c r="X17" s="57">
        <v>0</v>
      </c>
      <c r="Y17" s="65">
        <v>1274793</v>
      </c>
      <c r="Z17" s="32">
        <v>24225573</v>
      </c>
      <c r="AA17" s="55">
        <v>24225573</v>
      </c>
      <c r="AB17" s="55">
        <v>0</v>
      </c>
      <c r="AC17" s="55">
        <v>0</v>
      </c>
      <c r="AD17" s="66">
        <v>11230000</v>
      </c>
      <c r="AE17" s="55">
        <v>1200000</v>
      </c>
      <c r="AF17" s="55">
        <v>3000000</v>
      </c>
      <c r="AG17" s="55">
        <v>0</v>
      </c>
      <c r="AH17" s="55">
        <v>0</v>
      </c>
      <c r="AI17" s="55">
        <v>0</v>
      </c>
      <c r="AJ17" s="55">
        <v>0</v>
      </c>
      <c r="AK17" s="55">
        <v>791661</v>
      </c>
      <c r="AL17" s="55">
        <v>7520780</v>
      </c>
      <c r="AM17" s="55">
        <v>0</v>
      </c>
      <c r="AN17" s="55">
        <v>0</v>
      </c>
      <c r="AO17" s="16">
        <v>7520780</v>
      </c>
      <c r="AP17" s="65">
        <v>1274793</v>
      </c>
      <c r="AQ17" s="34">
        <v>24225573</v>
      </c>
      <c r="AR17" s="35">
        <v>24225573</v>
      </c>
      <c r="AS17" s="17" t="s">
        <v>177</v>
      </c>
      <c r="AT17" s="17" t="s">
        <v>177</v>
      </c>
    </row>
    <row r="18" spans="1:46" s="3" customFormat="1" ht="14.65" customHeight="1" x14ac:dyDescent="0.25">
      <c r="A18" s="31">
        <v>11016</v>
      </c>
      <c r="B18" s="378" t="s">
        <v>1417</v>
      </c>
      <c r="C18" s="39" t="s">
        <v>1423</v>
      </c>
      <c r="D18" s="395" t="s">
        <v>1425</v>
      </c>
      <c r="E18" s="30" t="s">
        <v>1424</v>
      </c>
      <c r="F18" s="74">
        <v>20841</v>
      </c>
      <c r="G18" s="378" t="s">
        <v>162</v>
      </c>
      <c r="H18" s="380">
        <v>125</v>
      </c>
      <c r="I18" s="380">
        <v>7</v>
      </c>
      <c r="J18" s="381">
        <v>44897</v>
      </c>
      <c r="K18" s="31" t="s">
        <v>169</v>
      </c>
      <c r="L18" s="56">
        <v>25025207</v>
      </c>
      <c r="M18" s="55">
        <v>5287064</v>
      </c>
      <c r="N18" s="40">
        <v>1527388</v>
      </c>
      <c r="O18" s="55">
        <v>3537648</v>
      </c>
      <c r="P18" s="55">
        <v>1514770</v>
      </c>
      <c r="Q18" s="55">
        <v>36892077</v>
      </c>
      <c r="R18" s="31" t="s">
        <v>175</v>
      </c>
      <c r="S18" s="55">
        <v>36892077</v>
      </c>
      <c r="T18" s="41">
        <v>17545000</v>
      </c>
      <c r="U18" s="55">
        <v>0</v>
      </c>
      <c r="V18" s="64">
        <v>14567779</v>
      </c>
      <c r="W18" s="57">
        <v>0</v>
      </c>
      <c r="X18" s="57">
        <v>0</v>
      </c>
      <c r="Y18" s="65">
        <v>4779298</v>
      </c>
      <c r="Z18" s="32">
        <v>36892077</v>
      </c>
      <c r="AA18" s="55">
        <v>36892077</v>
      </c>
      <c r="AB18" s="55">
        <v>0</v>
      </c>
      <c r="AC18" s="55">
        <v>0</v>
      </c>
      <c r="AD18" s="66">
        <v>17545000</v>
      </c>
      <c r="AE18" s="55">
        <v>0</v>
      </c>
      <c r="AF18" s="55">
        <v>0</v>
      </c>
      <c r="AG18" s="55">
        <v>0</v>
      </c>
      <c r="AH18" s="55">
        <v>0</v>
      </c>
      <c r="AI18" s="55">
        <v>0</v>
      </c>
      <c r="AJ18" s="55">
        <v>0</v>
      </c>
      <c r="AK18" s="55">
        <v>1641604</v>
      </c>
      <c r="AL18" s="55">
        <v>14567779</v>
      </c>
      <c r="AM18" s="55">
        <v>0</v>
      </c>
      <c r="AN18" s="55">
        <v>0</v>
      </c>
      <c r="AO18" s="16">
        <v>14567779</v>
      </c>
      <c r="AP18" s="65">
        <v>4779298</v>
      </c>
      <c r="AQ18" s="34">
        <v>36892077</v>
      </c>
      <c r="AR18" s="35">
        <v>36892077</v>
      </c>
      <c r="AS18" s="17" t="s">
        <v>177</v>
      </c>
      <c r="AT18" s="17" t="s">
        <v>177</v>
      </c>
    </row>
    <row r="19" spans="1:46" s="3" customFormat="1" ht="14.65" customHeight="1" x14ac:dyDescent="0.25">
      <c r="A19" s="31">
        <v>10977</v>
      </c>
      <c r="B19" s="378" t="s">
        <v>1416</v>
      </c>
      <c r="C19" s="395" t="s">
        <v>420</v>
      </c>
      <c r="D19" s="378" t="s">
        <v>1431</v>
      </c>
      <c r="E19" s="30" t="s">
        <v>129</v>
      </c>
      <c r="F19" s="74">
        <v>20710</v>
      </c>
      <c r="G19" s="378" t="s">
        <v>159</v>
      </c>
      <c r="H19" s="380">
        <v>481</v>
      </c>
      <c r="I19" s="380">
        <v>25</v>
      </c>
      <c r="J19" s="381">
        <v>44903</v>
      </c>
      <c r="K19" s="31" t="s">
        <v>1107</v>
      </c>
      <c r="L19" s="56">
        <v>35893387</v>
      </c>
      <c r="M19" s="55">
        <v>20652886</v>
      </c>
      <c r="N19" s="40">
        <v>66686878</v>
      </c>
      <c r="O19" s="55">
        <v>9628302</v>
      </c>
      <c r="P19" s="55">
        <v>4195668</v>
      </c>
      <c r="Q19" s="55">
        <v>137057121</v>
      </c>
      <c r="R19" s="31" t="s">
        <v>1289</v>
      </c>
      <c r="S19" s="55">
        <v>137057121</v>
      </c>
      <c r="T19" s="41">
        <v>0</v>
      </c>
      <c r="U19" s="55">
        <v>61330000</v>
      </c>
      <c r="V19" s="64">
        <v>41148285</v>
      </c>
      <c r="W19" s="57">
        <v>0</v>
      </c>
      <c r="X19" s="57">
        <v>0</v>
      </c>
      <c r="Y19" s="65">
        <v>34578836</v>
      </c>
      <c r="Z19" s="32">
        <v>137057121</v>
      </c>
      <c r="AA19" s="55">
        <v>137057121</v>
      </c>
      <c r="AB19" s="55">
        <v>0</v>
      </c>
      <c r="AC19" s="55">
        <v>0</v>
      </c>
      <c r="AD19" s="66">
        <v>61330000</v>
      </c>
      <c r="AE19" s="55">
        <v>0</v>
      </c>
      <c r="AF19" s="55">
        <v>0</v>
      </c>
      <c r="AG19" s="55">
        <v>0</v>
      </c>
      <c r="AH19" s="55">
        <v>0</v>
      </c>
      <c r="AI19" s="55">
        <v>0</v>
      </c>
      <c r="AJ19" s="55">
        <v>0</v>
      </c>
      <c r="AK19" s="55">
        <v>4821582</v>
      </c>
      <c r="AL19" s="55">
        <v>41148285</v>
      </c>
      <c r="AM19" s="55">
        <v>0</v>
      </c>
      <c r="AN19" s="55">
        <v>0</v>
      </c>
      <c r="AO19" s="16">
        <v>41148285</v>
      </c>
      <c r="AP19" s="65">
        <v>34578836</v>
      </c>
      <c r="AQ19" s="34">
        <v>137057121</v>
      </c>
      <c r="AR19" s="35">
        <v>137057121</v>
      </c>
      <c r="AS19" s="17" t="s">
        <v>177</v>
      </c>
      <c r="AT19" s="17" t="s">
        <v>177</v>
      </c>
    </row>
    <row r="20" spans="1:46" s="3" customFormat="1" ht="14.65" customHeight="1" x14ac:dyDescent="0.25">
      <c r="A20" s="31">
        <v>10975</v>
      </c>
      <c r="B20" s="378" t="s">
        <v>1408</v>
      </c>
      <c r="C20" s="31" t="s">
        <v>558</v>
      </c>
      <c r="D20" s="378" t="s">
        <v>1432</v>
      </c>
      <c r="E20" s="30" t="s">
        <v>1338</v>
      </c>
      <c r="F20" s="378">
        <v>21216</v>
      </c>
      <c r="G20" s="378" t="s">
        <v>156</v>
      </c>
      <c r="H20" s="380">
        <v>106</v>
      </c>
      <c r="I20" s="380">
        <v>6</v>
      </c>
      <c r="J20" s="381">
        <v>44904</v>
      </c>
      <c r="K20" s="31" t="s">
        <v>1107</v>
      </c>
      <c r="L20" s="56">
        <v>22572155</v>
      </c>
      <c r="M20" s="55">
        <v>5924687</v>
      </c>
      <c r="N20" s="40">
        <v>10970701</v>
      </c>
      <c r="O20" s="55">
        <v>2900000</v>
      </c>
      <c r="P20" s="55">
        <v>1101372</v>
      </c>
      <c r="Q20" s="55">
        <v>43468915</v>
      </c>
      <c r="R20" s="31" t="s">
        <v>1289</v>
      </c>
      <c r="S20" s="55">
        <v>43468915</v>
      </c>
      <c r="T20" s="41">
        <v>21325000</v>
      </c>
      <c r="U20" s="55">
        <v>0</v>
      </c>
      <c r="V20" s="64">
        <v>17568883</v>
      </c>
      <c r="W20" s="57">
        <v>4700000</v>
      </c>
      <c r="X20" s="57">
        <v>0</v>
      </c>
      <c r="Y20" s="65">
        <v>-124968</v>
      </c>
      <c r="Z20" s="32">
        <v>43468915</v>
      </c>
      <c r="AA20" s="55">
        <v>43468915</v>
      </c>
      <c r="AB20" s="55">
        <v>0</v>
      </c>
      <c r="AC20" s="55">
        <v>0</v>
      </c>
      <c r="AD20" s="66">
        <v>21325000</v>
      </c>
      <c r="AE20" s="55">
        <v>0</v>
      </c>
      <c r="AF20" s="55">
        <v>3500000</v>
      </c>
      <c r="AG20" s="55">
        <v>1200000</v>
      </c>
      <c r="AH20" s="55">
        <v>0</v>
      </c>
      <c r="AI20" s="55">
        <v>0</v>
      </c>
      <c r="AJ20" s="55">
        <v>0</v>
      </c>
      <c r="AK20" s="55">
        <v>1952019</v>
      </c>
      <c r="AL20" s="55">
        <v>17568883</v>
      </c>
      <c r="AM20" s="55"/>
      <c r="AN20" s="55"/>
      <c r="AO20" s="16">
        <v>17568883</v>
      </c>
      <c r="AP20" s="65">
        <v>-124968</v>
      </c>
      <c r="AQ20" s="34">
        <v>43468915</v>
      </c>
      <c r="AR20" s="35">
        <v>43468915</v>
      </c>
      <c r="AS20" s="17" t="s">
        <v>177</v>
      </c>
      <c r="AT20" s="17" t="s">
        <v>902</v>
      </c>
    </row>
    <row r="21" spans="1:46" s="3" customFormat="1" ht="14.65" customHeight="1" x14ac:dyDescent="0.25">
      <c r="A21" s="31">
        <v>10959</v>
      </c>
      <c r="B21" s="378" t="s">
        <v>1413</v>
      </c>
      <c r="C21" s="31" t="s">
        <v>1146</v>
      </c>
      <c r="D21" s="395" t="s">
        <v>1422</v>
      </c>
      <c r="E21" s="30" t="s">
        <v>699</v>
      </c>
      <c r="F21" s="74">
        <v>20706</v>
      </c>
      <c r="G21" s="378" t="s">
        <v>159</v>
      </c>
      <c r="H21" s="380">
        <v>114</v>
      </c>
      <c r="I21" s="380">
        <v>9</v>
      </c>
      <c r="J21" s="381">
        <v>44915</v>
      </c>
      <c r="K21" s="31" t="s">
        <v>169</v>
      </c>
      <c r="L21" s="56">
        <v>29442018</v>
      </c>
      <c r="M21" s="55">
        <v>8987158</v>
      </c>
      <c r="N21" s="40">
        <v>1634000</v>
      </c>
      <c r="O21" s="55">
        <v>3840402</v>
      </c>
      <c r="P21" s="55">
        <v>1319088</v>
      </c>
      <c r="Q21" s="55">
        <v>45222666</v>
      </c>
      <c r="R21" s="31" t="s">
        <v>1289</v>
      </c>
      <c r="S21" s="55">
        <v>45222666</v>
      </c>
      <c r="T21" s="41">
        <v>5846000</v>
      </c>
      <c r="U21" s="55">
        <v>0</v>
      </c>
      <c r="V21" s="64">
        <v>12473263</v>
      </c>
      <c r="W21" s="57">
        <v>4500000</v>
      </c>
      <c r="X21" s="57">
        <v>0</v>
      </c>
      <c r="Y21" s="65">
        <v>22403403</v>
      </c>
      <c r="Z21" s="32">
        <v>45222666</v>
      </c>
      <c r="AA21" s="55">
        <v>45222666</v>
      </c>
      <c r="AB21" s="55">
        <v>0</v>
      </c>
      <c r="AC21" s="55">
        <v>0</v>
      </c>
      <c r="AD21" s="66">
        <v>5846000</v>
      </c>
      <c r="AE21" s="55">
        <v>1000000</v>
      </c>
      <c r="AF21" s="55">
        <v>3500000</v>
      </c>
      <c r="AG21" s="55">
        <v>0</v>
      </c>
      <c r="AH21" s="55">
        <v>0</v>
      </c>
      <c r="AI21" s="55">
        <v>0</v>
      </c>
      <c r="AJ21" s="55">
        <v>0</v>
      </c>
      <c r="AK21" s="55">
        <v>1279909</v>
      </c>
      <c r="AL21" s="55">
        <v>12473263</v>
      </c>
      <c r="AM21" s="55">
        <v>0</v>
      </c>
      <c r="AN21" s="55">
        <v>0</v>
      </c>
      <c r="AO21" s="16">
        <v>12473263</v>
      </c>
      <c r="AP21" s="65">
        <v>22403403</v>
      </c>
      <c r="AQ21" s="34">
        <v>45222666</v>
      </c>
      <c r="AR21" s="35">
        <v>45222666</v>
      </c>
      <c r="AS21" s="17" t="s">
        <v>177</v>
      </c>
      <c r="AT21" s="17" t="s">
        <v>177</v>
      </c>
    </row>
    <row r="22" spans="1:46" s="3" customFormat="1" ht="14.65" customHeight="1" x14ac:dyDescent="0.25">
      <c r="A22" s="74">
        <v>10939</v>
      </c>
      <c r="B22" s="30" t="s">
        <v>1414</v>
      </c>
      <c r="C22" s="31" t="s">
        <v>1146</v>
      </c>
      <c r="D22" s="395" t="s">
        <v>1426</v>
      </c>
      <c r="E22" s="395" t="s">
        <v>699</v>
      </c>
      <c r="F22" s="395">
        <v>20706</v>
      </c>
      <c r="G22" s="378" t="s">
        <v>159</v>
      </c>
      <c r="H22" s="380">
        <v>44</v>
      </c>
      <c r="I22" s="380">
        <v>7</v>
      </c>
      <c r="J22" s="381">
        <v>44915</v>
      </c>
      <c r="K22" s="31" t="s">
        <v>169</v>
      </c>
      <c r="L22" s="56">
        <v>12100354</v>
      </c>
      <c r="M22" s="55">
        <v>3991921</v>
      </c>
      <c r="N22" s="40">
        <v>1400000</v>
      </c>
      <c r="O22" s="55">
        <v>2158126</v>
      </c>
      <c r="P22" s="55">
        <v>478454</v>
      </c>
      <c r="Q22" s="55">
        <v>20128855</v>
      </c>
      <c r="R22" s="31" t="s">
        <v>1289</v>
      </c>
      <c r="S22" s="55">
        <v>20128855</v>
      </c>
      <c r="T22" s="41">
        <v>0</v>
      </c>
      <c r="U22" s="55">
        <v>0</v>
      </c>
      <c r="V22" s="64">
        <v>13836616</v>
      </c>
      <c r="W22" s="57">
        <v>2000000</v>
      </c>
      <c r="X22" s="57">
        <v>0</v>
      </c>
      <c r="Y22" s="65">
        <v>4292239</v>
      </c>
      <c r="Z22" s="32">
        <v>20128855</v>
      </c>
      <c r="AA22" s="55">
        <v>20128855</v>
      </c>
      <c r="AB22" s="55">
        <v>0</v>
      </c>
      <c r="AC22" s="55">
        <v>0</v>
      </c>
      <c r="AD22" s="66">
        <v>0</v>
      </c>
      <c r="AE22" s="55">
        <v>2000000</v>
      </c>
      <c r="AF22" s="55">
        <v>0</v>
      </c>
      <c r="AG22" s="55">
        <v>0</v>
      </c>
      <c r="AH22" s="55">
        <v>0</v>
      </c>
      <c r="AI22" s="55">
        <v>0</v>
      </c>
      <c r="AJ22" s="55">
        <v>0</v>
      </c>
      <c r="AK22" s="55">
        <v>0</v>
      </c>
      <c r="AL22" s="55">
        <v>0</v>
      </c>
      <c r="AM22" s="55">
        <v>1480000</v>
      </c>
      <c r="AN22" s="55">
        <v>13836616</v>
      </c>
      <c r="AO22" s="16">
        <v>13836616</v>
      </c>
      <c r="AP22" s="65">
        <v>4292239</v>
      </c>
      <c r="AQ22" s="34">
        <v>20128855</v>
      </c>
      <c r="AR22" s="35">
        <v>20128855</v>
      </c>
      <c r="AS22" s="17" t="s">
        <v>177</v>
      </c>
      <c r="AT22" s="17" t="s">
        <v>177</v>
      </c>
    </row>
    <row r="23" spans="1:46" s="3" customFormat="1" ht="14.65" customHeight="1" x14ac:dyDescent="0.25">
      <c r="A23" s="31">
        <v>10914</v>
      </c>
      <c r="B23" s="378" t="s">
        <v>1409</v>
      </c>
      <c r="C23" s="39" t="s">
        <v>1339</v>
      </c>
      <c r="D23" s="379" t="s">
        <v>1418</v>
      </c>
      <c r="E23" s="30" t="s">
        <v>1338</v>
      </c>
      <c r="F23" s="378">
        <v>21215</v>
      </c>
      <c r="G23" s="378" t="s">
        <v>156</v>
      </c>
      <c r="H23" s="380">
        <v>63</v>
      </c>
      <c r="I23" s="380">
        <v>13</v>
      </c>
      <c r="J23" s="381">
        <v>44916</v>
      </c>
      <c r="K23" s="31" t="s">
        <v>169</v>
      </c>
      <c r="L23" s="56">
        <v>17831554</v>
      </c>
      <c r="M23" s="55">
        <v>3366663</v>
      </c>
      <c r="N23" s="40">
        <v>263000</v>
      </c>
      <c r="O23" s="55">
        <v>2500000</v>
      </c>
      <c r="P23" s="55">
        <v>455499</v>
      </c>
      <c r="Q23" s="55">
        <v>24416716</v>
      </c>
      <c r="R23" s="31" t="s">
        <v>1289</v>
      </c>
      <c r="S23" s="55">
        <v>24416716</v>
      </c>
      <c r="T23" s="40">
        <v>0</v>
      </c>
      <c r="U23" s="55">
        <v>0</v>
      </c>
      <c r="V23" s="64">
        <v>14100000</v>
      </c>
      <c r="W23" s="57">
        <v>2900000</v>
      </c>
      <c r="X23" s="57">
        <v>0</v>
      </c>
      <c r="Y23" s="65">
        <v>7416716</v>
      </c>
      <c r="Z23" s="32">
        <v>24416716</v>
      </c>
      <c r="AA23" s="55">
        <v>24416716</v>
      </c>
      <c r="AB23" s="55">
        <v>0</v>
      </c>
      <c r="AC23" s="55">
        <v>0</v>
      </c>
      <c r="AD23" s="66">
        <v>0</v>
      </c>
      <c r="AE23" s="55">
        <v>2900000</v>
      </c>
      <c r="AF23" s="55">
        <v>0</v>
      </c>
      <c r="AG23" s="55">
        <v>0</v>
      </c>
      <c r="AH23" s="55">
        <v>0</v>
      </c>
      <c r="AI23" s="55">
        <v>0</v>
      </c>
      <c r="AJ23" s="55">
        <v>0</v>
      </c>
      <c r="AK23" s="55">
        <v>0</v>
      </c>
      <c r="AL23" s="55">
        <v>0</v>
      </c>
      <c r="AM23" s="55">
        <v>1500000</v>
      </c>
      <c r="AN23" s="55">
        <v>14100000</v>
      </c>
      <c r="AO23" s="16">
        <v>14100000</v>
      </c>
      <c r="AP23" s="65">
        <v>7416716</v>
      </c>
      <c r="AQ23" s="34">
        <v>24416716</v>
      </c>
      <c r="AR23" s="35">
        <v>24416716</v>
      </c>
      <c r="AS23" s="17" t="s">
        <v>177</v>
      </c>
      <c r="AT23" s="17" t="s">
        <v>177</v>
      </c>
    </row>
    <row r="24" spans="1:46" s="3" customFormat="1" ht="14.65" customHeight="1" x14ac:dyDescent="0.25">
      <c r="A24" s="31">
        <v>10822</v>
      </c>
      <c r="B24" s="378" t="s">
        <v>1415</v>
      </c>
      <c r="C24" s="39" t="s">
        <v>1427</v>
      </c>
      <c r="D24" s="396" t="s">
        <v>1428</v>
      </c>
      <c r="E24" s="397" t="s">
        <v>1429</v>
      </c>
      <c r="F24" s="398">
        <v>21108</v>
      </c>
      <c r="G24" s="378" t="s">
        <v>1430</v>
      </c>
      <c r="H24" s="380">
        <v>54</v>
      </c>
      <c r="I24" s="380">
        <v>10</v>
      </c>
      <c r="J24" s="381">
        <v>44917</v>
      </c>
      <c r="K24" s="31" t="s">
        <v>169</v>
      </c>
      <c r="L24" s="56">
        <v>12256225</v>
      </c>
      <c r="M24" s="55">
        <v>4083488</v>
      </c>
      <c r="N24" s="40">
        <v>2146159</v>
      </c>
      <c r="O24" s="55">
        <v>1832387</v>
      </c>
      <c r="P24" s="55">
        <v>248409</v>
      </c>
      <c r="Q24" s="55">
        <v>20566668</v>
      </c>
      <c r="R24" s="31" t="s">
        <v>175</v>
      </c>
      <c r="S24" s="55">
        <v>20566668</v>
      </c>
      <c r="T24" s="41">
        <v>0</v>
      </c>
      <c r="U24" s="55">
        <v>0</v>
      </c>
      <c r="V24" s="64">
        <v>14886668</v>
      </c>
      <c r="W24" s="57">
        <v>3580000</v>
      </c>
      <c r="X24" s="57">
        <v>0</v>
      </c>
      <c r="Y24" s="65">
        <v>2100000</v>
      </c>
      <c r="Z24" s="32">
        <v>20566668</v>
      </c>
      <c r="AA24" s="55">
        <v>20566668</v>
      </c>
      <c r="AB24" s="55">
        <v>0</v>
      </c>
      <c r="AC24" s="55">
        <v>0</v>
      </c>
      <c r="AD24" s="66">
        <v>0</v>
      </c>
      <c r="AE24" s="55">
        <v>3580000</v>
      </c>
      <c r="AF24" s="55">
        <v>0</v>
      </c>
      <c r="AG24" s="55">
        <v>0</v>
      </c>
      <c r="AH24" s="55">
        <v>0</v>
      </c>
      <c r="AI24" s="55">
        <v>0</v>
      </c>
      <c r="AJ24" s="55">
        <v>0</v>
      </c>
      <c r="AK24" s="55">
        <v>0</v>
      </c>
      <c r="AL24" s="55">
        <v>0</v>
      </c>
      <c r="AM24" s="55">
        <v>1500000</v>
      </c>
      <c r="AN24" s="55">
        <v>14886668</v>
      </c>
      <c r="AO24" s="16">
        <v>14886668</v>
      </c>
      <c r="AP24" s="65">
        <v>2100000</v>
      </c>
      <c r="AQ24" s="34">
        <v>20566668</v>
      </c>
      <c r="AR24" s="35">
        <v>20566668</v>
      </c>
      <c r="AS24" s="17" t="s">
        <v>177</v>
      </c>
      <c r="AT24" s="17" t="s">
        <v>177</v>
      </c>
    </row>
    <row r="25" spans="1:46" s="3" customFormat="1" ht="14.65" customHeight="1" x14ac:dyDescent="0.25">
      <c r="A25" s="31">
        <v>10911</v>
      </c>
      <c r="B25" s="378" t="s">
        <v>1404</v>
      </c>
      <c r="C25" s="39" t="s">
        <v>1344</v>
      </c>
      <c r="D25" s="379" t="s">
        <v>1405</v>
      </c>
      <c r="E25" s="30" t="s">
        <v>1338</v>
      </c>
      <c r="F25" s="378">
        <v>21202</v>
      </c>
      <c r="G25" s="378" t="s">
        <v>156</v>
      </c>
      <c r="H25" s="380">
        <v>89</v>
      </c>
      <c r="I25" s="380">
        <v>13</v>
      </c>
      <c r="J25" s="381">
        <v>44924</v>
      </c>
      <c r="K25" s="31" t="s">
        <v>169</v>
      </c>
      <c r="L25" s="56">
        <v>28815868</v>
      </c>
      <c r="M25" s="55">
        <v>6882788</v>
      </c>
      <c r="N25" s="40">
        <v>1800750</v>
      </c>
      <c r="O25" s="55">
        <v>2500000</v>
      </c>
      <c r="P25" s="55">
        <v>996132</v>
      </c>
      <c r="Q25" s="55">
        <v>40995538</v>
      </c>
      <c r="R25" s="31" t="s">
        <v>1289</v>
      </c>
      <c r="S25" s="55">
        <v>40995538</v>
      </c>
      <c r="T25" s="41">
        <v>0</v>
      </c>
      <c r="U25" s="55">
        <v>11404000</v>
      </c>
      <c r="V25" s="64">
        <v>14023598</v>
      </c>
      <c r="W25" s="57">
        <v>6500000</v>
      </c>
      <c r="X25" s="57">
        <v>0</v>
      </c>
      <c r="Y25" s="65">
        <v>9067940</v>
      </c>
      <c r="Z25" s="32">
        <v>40995538</v>
      </c>
      <c r="AA25" s="55">
        <v>40995538</v>
      </c>
      <c r="AB25" s="55">
        <v>0</v>
      </c>
      <c r="AC25" s="55">
        <v>0</v>
      </c>
      <c r="AD25" s="66">
        <v>11404000</v>
      </c>
      <c r="AE25" s="55">
        <v>5000000</v>
      </c>
      <c r="AF25" s="55">
        <v>0</v>
      </c>
      <c r="AG25" s="55">
        <v>1500000</v>
      </c>
      <c r="AH25" s="55">
        <v>0</v>
      </c>
      <c r="AI25" s="55">
        <v>0</v>
      </c>
      <c r="AJ25" s="55">
        <v>0</v>
      </c>
      <c r="AK25" s="55">
        <v>0</v>
      </c>
      <c r="AL25" s="55">
        <v>0</v>
      </c>
      <c r="AM25" s="55">
        <v>1500000</v>
      </c>
      <c r="AN25" s="55">
        <v>14023598</v>
      </c>
      <c r="AO25" s="16">
        <v>14023598</v>
      </c>
      <c r="AP25" s="65">
        <v>9067940</v>
      </c>
      <c r="AQ25" s="34">
        <v>40995538</v>
      </c>
      <c r="AR25" s="35">
        <v>40995538</v>
      </c>
      <c r="AS25" s="17" t="s">
        <v>902</v>
      </c>
      <c r="AT25" s="17" t="s">
        <v>177</v>
      </c>
    </row>
    <row r="26" spans="1:46" s="3" customFormat="1" ht="14.65" customHeight="1" x14ac:dyDescent="0.25">
      <c r="A26" s="31">
        <v>10999</v>
      </c>
      <c r="B26" s="378" t="s">
        <v>1406</v>
      </c>
      <c r="C26" s="44" t="s">
        <v>1344</v>
      </c>
      <c r="D26" s="378" t="s">
        <v>1407</v>
      </c>
      <c r="E26" s="30" t="s">
        <v>1338</v>
      </c>
      <c r="F26" s="378">
        <v>21202</v>
      </c>
      <c r="G26" s="378" t="s">
        <v>156</v>
      </c>
      <c r="H26" s="380">
        <v>67</v>
      </c>
      <c r="I26" s="380">
        <v>8</v>
      </c>
      <c r="J26" s="381">
        <v>44924</v>
      </c>
      <c r="K26" s="31" t="s">
        <v>169</v>
      </c>
      <c r="L26" s="56">
        <v>19752379</v>
      </c>
      <c r="M26" s="55">
        <v>9083062</v>
      </c>
      <c r="N26" s="40">
        <v>1300750</v>
      </c>
      <c r="O26" s="55">
        <v>2910000</v>
      </c>
      <c r="P26" s="55">
        <v>681660</v>
      </c>
      <c r="Q26" s="55">
        <v>33727851</v>
      </c>
      <c r="R26" s="31" t="s">
        <v>1289</v>
      </c>
      <c r="S26" s="55">
        <v>33727851</v>
      </c>
      <c r="T26" s="41">
        <v>16350000</v>
      </c>
      <c r="U26" s="55">
        <v>6440000</v>
      </c>
      <c r="V26" s="64">
        <v>11757879</v>
      </c>
      <c r="W26" s="57">
        <v>8200000</v>
      </c>
      <c r="X26" s="57">
        <v>1000000</v>
      </c>
      <c r="Y26" s="65">
        <v>-10020028</v>
      </c>
      <c r="Z26" s="32">
        <v>33727851</v>
      </c>
      <c r="AA26" s="55">
        <v>33727851</v>
      </c>
      <c r="AB26" s="55">
        <v>1000000</v>
      </c>
      <c r="AC26" s="55">
        <v>0</v>
      </c>
      <c r="AD26" s="66">
        <v>22790000</v>
      </c>
      <c r="AE26" s="55">
        <v>0</v>
      </c>
      <c r="AF26" s="55">
        <v>5200000</v>
      </c>
      <c r="AG26" s="55">
        <v>3000000</v>
      </c>
      <c r="AH26" s="55">
        <v>0</v>
      </c>
      <c r="AI26" s="55">
        <v>0</v>
      </c>
      <c r="AJ26" s="55">
        <v>0</v>
      </c>
      <c r="AK26" s="55">
        <v>1218555</v>
      </c>
      <c r="AL26" s="55">
        <v>11757879</v>
      </c>
      <c r="AM26" s="55">
        <v>0</v>
      </c>
      <c r="AN26" s="55">
        <v>0</v>
      </c>
      <c r="AO26" s="16">
        <v>11757879</v>
      </c>
      <c r="AP26" s="65">
        <v>-10020028</v>
      </c>
      <c r="AQ26" s="34">
        <v>33727851</v>
      </c>
      <c r="AR26" s="35">
        <v>33727851</v>
      </c>
      <c r="AS26" s="17" t="s">
        <v>902</v>
      </c>
      <c r="AT26" s="17" t="s">
        <v>177</v>
      </c>
    </row>
    <row r="27" spans="1:46" s="3" customFormat="1" ht="14.65" customHeight="1" x14ac:dyDescent="0.25">
      <c r="A27" s="31">
        <v>10793</v>
      </c>
      <c r="B27" s="378" t="s">
        <v>1433</v>
      </c>
      <c r="C27" s="39" t="s">
        <v>1434</v>
      </c>
      <c r="D27" s="378" t="s">
        <v>1435</v>
      </c>
      <c r="E27" s="30" t="s">
        <v>144</v>
      </c>
      <c r="F27" s="74">
        <v>20904</v>
      </c>
      <c r="G27" s="378" t="s">
        <v>162</v>
      </c>
      <c r="H27" s="380">
        <v>53</v>
      </c>
      <c r="I27" s="380">
        <v>3</v>
      </c>
      <c r="J27" s="381">
        <v>44945</v>
      </c>
      <c r="K27" s="31" t="s">
        <v>169</v>
      </c>
      <c r="L27" s="56">
        <v>19933818</v>
      </c>
      <c r="M27" s="55">
        <v>4479547</v>
      </c>
      <c r="N27" s="40">
        <v>3855000</v>
      </c>
      <c r="O27" s="55">
        <v>2500000</v>
      </c>
      <c r="P27" s="55">
        <v>384460</v>
      </c>
      <c r="Q27" s="55">
        <v>31152825</v>
      </c>
      <c r="R27" s="31" t="s">
        <v>1289</v>
      </c>
      <c r="S27" s="55">
        <v>31152825</v>
      </c>
      <c r="T27" s="41">
        <v>0</v>
      </c>
      <c r="U27" s="55">
        <v>0</v>
      </c>
      <c r="V27" s="64">
        <v>13452000</v>
      </c>
      <c r="W27" s="57">
        <v>4000000</v>
      </c>
      <c r="X27" s="57">
        <v>0</v>
      </c>
      <c r="Y27" s="65">
        <v>13700825</v>
      </c>
      <c r="Z27" s="32">
        <v>31152825</v>
      </c>
      <c r="AA27" s="55">
        <v>31152825</v>
      </c>
      <c r="AB27" s="55">
        <v>0</v>
      </c>
      <c r="AC27" s="55">
        <v>0</v>
      </c>
      <c r="AD27" s="66">
        <v>0</v>
      </c>
      <c r="AE27" s="55">
        <v>4000000</v>
      </c>
      <c r="AF27" s="55">
        <v>0</v>
      </c>
      <c r="AG27" s="55">
        <v>0</v>
      </c>
      <c r="AH27" s="55">
        <v>0</v>
      </c>
      <c r="AI27" s="55">
        <v>0</v>
      </c>
      <c r="AJ27" s="55">
        <v>0</v>
      </c>
      <c r="AK27" s="55">
        <v>0</v>
      </c>
      <c r="AL27" s="55">
        <v>0</v>
      </c>
      <c r="AM27" s="55">
        <v>1500000</v>
      </c>
      <c r="AN27" s="55">
        <v>13452000</v>
      </c>
      <c r="AO27" s="16">
        <v>13452000</v>
      </c>
      <c r="AP27" s="65">
        <v>13700825</v>
      </c>
      <c r="AQ27" s="34">
        <v>31152825</v>
      </c>
      <c r="AR27" s="35">
        <v>31152825</v>
      </c>
      <c r="AS27" s="17" t="s">
        <v>177</v>
      </c>
      <c r="AT27" s="17" t="s">
        <v>177</v>
      </c>
    </row>
    <row r="28" spans="1:46" s="3" customFormat="1" ht="14.65" customHeight="1" x14ac:dyDescent="0.25">
      <c r="A28" s="31">
        <v>10946</v>
      </c>
      <c r="B28" s="378" t="s">
        <v>1436</v>
      </c>
      <c r="C28" s="30" t="s">
        <v>1434</v>
      </c>
      <c r="D28" s="30" t="s">
        <v>1435</v>
      </c>
      <c r="E28" s="30" t="s">
        <v>144</v>
      </c>
      <c r="F28" s="74">
        <v>20904</v>
      </c>
      <c r="G28" s="378" t="s">
        <v>162</v>
      </c>
      <c r="H28" s="380">
        <v>136</v>
      </c>
      <c r="I28" s="380">
        <v>7</v>
      </c>
      <c r="J28" s="381">
        <v>44945</v>
      </c>
      <c r="K28" s="31" t="s">
        <v>169</v>
      </c>
      <c r="L28" s="56">
        <v>44200693</v>
      </c>
      <c r="M28" s="55">
        <v>11483507</v>
      </c>
      <c r="N28" s="40">
        <v>9655000</v>
      </c>
      <c r="O28" s="55">
        <v>3500000</v>
      </c>
      <c r="P28" s="55">
        <v>1454830</v>
      </c>
      <c r="Q28" s="55">
        <v>70294030</v>
      </c>
      <c r="R28" s="31" t="s">
        <v>1289</v>
      </c>
      <c r="S28" s="55">
        <v>70294030</v>
      </c>
      <c r="T28" s="41">
        <v>13410000</v>
      </c>
      <c r="U28" s="55">
        <v>0</v>
      </c>
      <c r="V28" s="64">
        <v>19820000</v>
      </c>
      <c r="W28" s="57">
        <v>5000000</v>
      </c>
      <c r="X28" s="57">
        <v>0</v>
      </c>
      <c r="Y28" s="65">
        <v>32064030</v>
      </c>
      <c r="Z28" s="32">
        <v>70294030</v>
      </c>
      <c r="AA28" s="55">
        <v>70294030</v>
      </c>
      <c r="AB28" s="55">
        <v>0</v>
      </c>
      <c r="AC28" s="55">
        <v>0</v>
      </c>
      <c r="AD28" s="66">
        <v>13410000</v>
      </c>
      <c r="AE28" s="55">
        <v>1500000</v>
      </c>
      <c r="AF28" s="55">
        <v>3500000</v>
      </c>
      <c r="AG28" s="55">
        <v>0</v>
      </c>
      <c r="AH28" s="55">
        <v>0</v>
      </c>
      <c r="AI28" s="55">
        <v>0</v>
      </c>
      <c r="AJ28" s="55">
        <v>0</v>
      </c>
      <c r="AK28" s="55">
        <v>1600294</v>
      </c>
      <c r="AL28" s="55">
        <v>19820000</v>
      </c>
      <c r="AM28" s="55">
        <v>0</v>
      </c>
      <c r="AN28" s="55">
        <v>0</v>
      </c>
      <c r="AO28" s="16">
        <v>19820000</v>
      </c>
      <c r="AP28" s="65">
        <v>32064030</v>
      </c>
      <c r="AQ28" s="34">
        <v>70294030</v>
      </c>
      <c r="AR28" s="35">
        <v>70294030</v>
      </c>
      <c r="AS28" s="17" t="s">
        <v>177</v>
      </c>
      <c r="AT28" s="17" t="s">
        <v>177</v>
      </c>
    </row>
    <row r="29" spans="1:46" s="3" customFormat="1" ht="14.65" customHeight="1" x14ac:dyDescent="0.25">
      <c r="A29" s="31">
        <v>10986</v>
      </c>
      <c r="B29" s="378" t="s">
        <v>1437</v>
      </c>
      <c r="C29" s="382" t="s">
        <v>1438</v>
      </c>
      <c r="D29" s="382" t="s">
        <v>1439</v>
      </c>
      <c r="E29" s="30" t="s">
        <v>1440</v>
      </c>
      <c r="F29" s="74">
        <v>20640</v>
      </c>
      <c r="G29" s="378" t="s">
        <v>343</v>
      </c>
      <c r="H29" s="380">
        <v>60</v>
      </c>
      <c r="I29" s="380"/>
      <c r="J29" s="381">
        <v>44958</v>
      </c>
      <c r="K29" s="31" t="s">
        <v>1107</v>
      </c>
      <c r="L29" s="56">
        <v>4851165</v>
      </c>
      <c r="M29" s="55">
        <v>2608780</v>
      </c>
      <c r="N29" s="40">
        <v>9250000</v>
      </c>
      <c r="O29" s="55">
        <v>1927951</v>
      </c>
      <c r="P29" s="55">
        <v>675500</v>
      </c>
      <c r="Q29" s="55">
        <v>19313396</v>
      </c>
      <c r="R29" s="31" t="s">
        <v>1289</v>
      </c>
      <c r="S29" s="55">
        <v>19313396</v>
      </c>
      <c r="T29" s="41">
        <v>11310000</v>
      </c>
      <c r="U29" s="55">
        <v>11250000</v>
      </c>
      <c r="V29" s="64">
        <v>6443584</v>
      </c>
      <c r="W29" s="57">
        <v>0</v>
      </c>
      <c r="X29" s="57">
        <v>0</v>
      </c>
      <c r="Y29" s="65">
        <v>-9690188</v>
      </c>
      <c r="Z29" s="32">
        <v>19313396</v>
      </c>
      <c r="AA29" s="55">
        <v>19313396</v>
      </c>
      <c r="AB29" s="55">
        <v>0</v>
      </c>
      <c r="AC29" s="55">
        <v>0</v>
      </c>
      <c r="AD29" s="66">
        <v>22560000</v>
      </c>
      <c r="AE29" s="55">
        <v>0</v>
      </c>
      <c r="AF29" s="55">
        <v>0</v>
      </c>
      <c r="AG29" s="55">
        <v>0</v>
      </c>
      <c r="AH29" s="55">
        <v>0</v>
      </c>
      <c r="AI29" s="55">
        <v>0</v>
      </c>
      <c r="AJ29" s="55">
        <v>0</v>
      </c>
      <c r="AK29" s="55">
        <v>663023</v>
      </c>
      <c r="AL29" s="55">
        <v>6443584</v>
      </c>
      <c r="AM29" s="55">
        <v>0</v>
      </c>
      <c r="AN29" s="55">
        <v>0</v>
      </c>
      <c r="AO29" s="16">
        <v>6443584</v>
      </c>
      <c r="AP29" s="65">
        <v>-9690188</v>
      </c>
      <c r="AQ29" s="34">
        <v>19313396</v>
      </c>
      <c r="AR29" s="35">
        <v>19313396</v>
      </c>
      <c r="AS29" s="17" t="s">
        <v>177</v>
      </c>
      <c r="AT29" s="17" t="s">
        <v>177</v>
      </c>
    </row>
    <row r="30" spans="1:46" s="3" customFormat="1" ht="14.65" customHeight="1" x14ac:dyDescent="0.25">
      <c r="A30" s="31">
        <v>10944</v>
      </c>
      <c r="B30" s="378" t="s">
        <v>1441</v>
      </c>
      <c r="C30" s="30" t="s">
        <v>1146</v>
      </c>
      <c r="D30" s="378" t="s">
        <v>1442</v>
      </c>
      <c r="E30" s="30" t="s">
        <v>1338</v>
      </c>
      <c r="F30" s="74">
        <v>21229</v>
      </c>
      <c r="G30" s="378" t="s">
        <v>156</v>
      </c>
      <c r="H30" s="380">
        <v>72</v>
      </c>
      <c r="I30" s="380">
        <v>7</v>
      </c>
      <c r="J30" s="381">
        <v>44966</v>
      </c>
      <c r="K30" s="31" t="s">
        <v>169</v>
      </c>
      <c r="L30" s="56">
        <v>16776072</v>
      </c>
      <c r="M30" s="55">
        <v>2704402</v>
      </c>
      <c r="N30" s="40">
        <v>1330000</v>
      </c>
      <c r="O30" s="55">
        <v>2500000</v>
      </c>
      <c r="P30" s="55">
        <v>1188032</v>
      </c>
      <c r="Q30" s="55">
        <v>24498506</v>
      </c>
      <c r="R30" s="31" t="s">
        <v>1289</v>
      </c>
      <c r="S30" s="55">
        <v>24498506</v>
      </c>
      <c r="T30" s="41">
        <v>0</v>
      </c>
      <c r="U30" s="55">
        <v>0</v>
      </c>
      <c r="V30" s="64">
        <v>13048695</v>
      </c>
      <c r="W30" s="57">
        <v>2420000</v>
      </c>
      <c r="X30" s="57">
        <v>0</v>
      </c>
      <c r="Y30" s="65">
        <v>9029811</v>
      </c>
      <c r="Z30" s="32">
        <v>24498506</v>
      </c>
      <c r="AA30" s="55">
        <v>24498506</v>
      </c>
      <c r="AB30" s="55">
        <v>0</v>
      </c>
      <c r="AC30" s="55">
        <v>0</v>
      </c>
      <c r="AD30" s="66">
        <v>0</v>
      </c>
      <c r="AE30" s="55">
        <v>2000000</v>
      </c>
      <c r="AF30" s="55">
        <v>0</v>
      </c>
      <c r="AG30" s="55">
        <v>0</v>
      </c>
      <c r="AH30" s="55">
        <v>420000</v>
      </c>
      <c r="AI30" s="55">
        <v>0</v>
      </c>
      <c r="AJ30" s="55">
        <v>0</v>
      </c>
      <c r="AK30" s="55">
        <v>0</v>
      </c>
      <c r="AL30" s="55">
        <v>0</v>
      </c>
      <c r="AM30" s="55">
        <v>1500000</v>
      </c>
      <c r="AN30" s="55">
        <v>13048695</v>
      </c>
      <c r="AO30" s="16">
        <v>13048695</v>
      </c>
      <c r="AP30" s="65">
        <v>9029811</v>
      </c>
      <c r="AQ30" s="34">
        <v>24498506</v>
      </c>
      <c r="AR30" s="35">
        <v>24498506</v>
      </c>
      <c r="AS30" s="17" t="s">
        <v>177</v>
      </c>
      <c r="AT30" s="17" t="s">
        <v>177</v>
      </c>
    </row>
    <row r="31" spans="1:46" s="3" customFormat="1" ht="14.65" customHeight="1" x14ac:dyDescent="0.25">
      <c r="A31" s="31">
        <v>10963</v>
      </c>
      <c r="B31" s="378" t="s">
        <v>1443</v>
      </c>
      <c r="C31" s="30" t="s">
        <v>1146</v>
      </c>
      <c r="D31" s="378" t="s">
        <v>1444</v>
      </c>
      <c r="E31" s="30" t="s">
        <v>1338</v>
      </c>
      <c r="F31" s="74">
        <v>21229</v>
      </c>
      <c r="G31" s="378" t="s">
        <v>156</v>
      </c>
      <c r="H31" s="380">
        <v>78</v>
      </c>
      <c r="I31" s="380">
        <v>8</v>
      </c>
      <c r="J31" s="381">
        <v>44966</v>
      </c>
      <c r="K31" s="31" t="s">
        <v>169</v>
      </c>
      <c r="L31" s="56">
        <v>19416750</v>
      </c>
      <c r="M31" s="55">
        <v>4023236</v>
      </c>
      <c r="N31" s="40">
        <v>1420000</v>
      </c>
      <c r="O31" s="55">
        <v>2500000</v>
      </c>
      <c r="P31" s="55">
        <v>1243043</v>
      </c>
      <c r="Q31" s="55">
        <v>28603029</v>
      </c>
      <c r="R31" s="31" t="s">
        <v>1289</v>
      </c>
      <c r="S31" s="55">
        <v>28603029</v>
      </c>
      <c r="T31" s="41">
        <v>3738540</v>
      </c>
      <c r="U31" s="55">
        <v>7501460</v>
      </c>
      <c r="V31" s="64">
        <v>10762981</v>
      </c>
      <c r="W31" s="57">
        <v>2500000</v>
      </c>
      <c r="X31" s="57">
        <v>0</v>
      </c>
      <c r="Y31" s="65">
        <v>4100048</v>
      </c>
      <c r="Z31" s="32">
        <v>28603029</v>
      </c>
      <c r="AA31" s="55">
        <v>28603029</v>
      </c>
      <c r="AB31" s="55">
        <v>0</v>
      </c>
      <c r="AC31" s="55">
        <v>0</v>
      </c>
      <c r="AD31" s="66">
        <v>11240000</v>
      </c>
      <c r="AE31" s="55">
        <v>0</v>
      </c>
      <c r="AF31" s="55">
        <v>2500000</v>
      </c>
      <c r="AG31" s="55">
        <v>0</v>
      </c>
      <c r="AH31" s="55">
        <v>0</v>
      </c>
      <c r="AI31" s="55">
        <v>0</v>
      </c>
      <c r="AJ31" s="55">
        <v>0</v>
      </c>
      <c r="AK31" s="55">
        <v>877146</v>
      </c>
      <c r="AL31" s="55">
        <v>10762981</v>
      </c>
      <c r="AM31" s="55">
        <v>0</v>
      </c>
      <c r="AN31" s="55">
        <v>0</v>
      </c>
      <c r="AO31" s="16">
        <v>10762981</v>
      </c>
      <c r="AP31" s="65">
        <v>4100048</v>
      </c>
      <c r="AQ31" s="34">
        <v>28603029</v>
      </c>
      <c r="AR31" s="35">
        <v>28603029</v>
      </c>
      <c r="AS31" s="17" t="s">
        <v>177</v>
      </c>
      <c r="AT31" s="17" t="s">
        <v>177</v>
      </c>
    </row>
    <row r="32" spans="1:46" s="3" customFormat="1" ht="14.65" customHeight="1" x14ac:dyDescent="0.25">
      <c r="A32" s="31">
        <v>10901</v>
      </c>
      <c r="B32" s="383" t="s">
        <v>1445</v>
      </c>
      <c r="C32" s="30" t="s">
        <v>1446</v>
      </c>
      <c r="D32" s="378" t="s">
        <v>1447</v>
      </c>
      <c r="E32" s="30" t="s">
        <v>1448</v>
      </c>
      <c r="F32" s="74">
        <v>21638</v>
      </c>
      <c r="G32" s="378" t="s">
        <v>1449</v>
      </c>
      <c r="H32" s="380">
        <v>66</v>
      </c>
      <c r="I32" s="380">
        <v>4</v>
      </c>
      <c r="J32" s="381">
        <v>44981</v>
      </c>
      <c r="K32" s="31" t="s">
        <v>169</v>
      </c>
      <c r="L32" s="56">
        <v>15471221</v>
      </c>
      <c r="M32" s="55">
        <v>3876615</v>
      </c>
      <c r="N32" s="40">
        <v>2042500</v>
      </c>
      <c r="O32" s="55">
        <v>2500000</v>
      </c>
      <c r="P32" s="55">
        <v>379670</v>
      </c>
      <c r="Q32" s="55">
        <v>24270006</v>
      </c>
      <c r="R32" s="31" t="s">
        <v>1289</v>
      </c>
      <c r="S32" s="55">
        <v>24270006</v>
      </c>
      <c r="T32" s="41">
        <v>0</v>
      </c>
      <c r="U32" s="55">
        <v>0</v>
      </c>
      <c r="V32" s="64">
        <v>14178833</v>
      </c>
      <c r="W32" s="57">
        <v>4000000</v>
      </c>
      <c r="X32" s="57">
        <v>0</v>
      </c>
      <c r="Y32" s="65">
        <v>6091173</v>
      </c>
      <c r="Z32" s="32">
        <v>24270006</v>
      </c>
      <c r="AA32" s="55">
        <v>24270006</v>
      </c>
      <c r="AB32" s="55">
        <v>0</v>
      </c>
      <c r="AC32" s="55">
        <v>0</v>
      </c>
      <c r="AD32" s="66">
        <v>0</v>
      </c>
      <c r="AE32" s="55">
        <v>4000000</v>
      </c>
      <c r="AF32" s="55">
        <v>0</v>
      </c>
      <c r="AG32" s="55">
        <v>0</v>
      </c>
      <c r="AH32" s="55">
        <v>0</v>
      </c>
      <c r="AI32" s="55">
        <v>0</v>
      </c>
      <c r="AJ32" s="55">
        <v>0</v>
      </c>
      <c r="AK32" s="55">
        <v>0</v>
      </c>
      <c r="AL32" s="55">
        <v>0</v>
      </c>
      <c r="AM32" s="55">
        <v>1500000</v>
      </c>
      <c r="AN32" s="55">
        <v>14178833</v>
      </c>
      <c r="AO32" s="16">
        <v>14178833</v>
      </c>
      <c r="AP32" s="65">
        <v>6091173</v>
      </c>
      <c r="AQ32" s="34">
        <v>24270006</v>
      </c>
      <c r="AR32" s="35">
        <v>24270006</v>
      </c>
      <c r="AS32" s="17" t="s">
        <v>177</v>
      </c>
      <c r="AT32" s="17" t="s">
        <v>177</v>
      </c>
    </row>
    <row r="33" spans="1:46" s="3" customFormat="1" ht="14.65" customHeight="1" x14ac:dyDescent="0.25">
      <c r="A33" s="31">
        <v>10964</v>
      </c>
      <c r="B33" s="30" t="s">
        <v>1450</v>
      </c>
      <c r="C33" s="30" t="s">
        <v>1446</v>
      </c>
      <c r="D33" s="378" t="s">
        <v>1447</v>
      </c>
      <c r="E33" s="30" t="s">
        <v>1448</v>
      </c>
      <c r="F33" s="74">
        <v>21638</v>
      </c>
      <c r="G33" s="378" t="s">
        <v>1449</v>
      </c>
      <c r="H33" s="380">
        <v>54</v>
      </c>
      <c r="I33" s="380"/>
      <c r="J33" s="381">
        <v>45000</v>
      </c>
      <c r="K33" s="31" t="s">
        <v>169</v>
      </c>
      <c r="L33" s="56">
        <v>9875154</v>
      </c>
      <c r="M33" s="55">
        <v>2756854</v>
      </c>
      <c r="N33" s="40">
        <v>1065200</v>
      </c>
      <c r="O33" s="55">
        <v>1806000</v>
      </c>
      <c r="P33" s="55">
        <v>565781</v>
      </c>
      <c r="Q33" s="55">
        <v>16068989</v>
      </c>
      <c r="R33" s="31" t="s">
        <v>175</v>
      </c>
      <c r="S33" s="55">
        <v>16068989</v>
      </c>
      <c r="T33" s="41">
        <v>3195000</v>
      </c>
      <c r="U33" s="55">
        <v>4535000</v>
      </c>
      <c r="V33" s="64">
        <v>6097181</v>
      </c>
      <c r="W33" s="57">
        <v>2700000</v>
      </c>
      <c r="X33" s="57">
        <v>1955000</v>
      </c>
      <c r="Y33" s="65">
        <v>-2413192</v>
      </c>
      <c r="Z33" s="32">
        <v>16068989</v>
      </c>
      <c r="AA33" s="55">
        <v>16068989</v>
      </c>
      <c r="AB33" s="55">
        <v>1000000</v>
      </c>
      <c r="AC33" s="55">
        <v>955000</v>
      </c>
      <c r="AD33" s="66">
        <v>7730000</v>
      </c>
      <c r="AE33" s="55">
        <v>0</v>
      </c>
      <c r="AF33" s="55">
        <v>2700000</v>
      </c>
      <c r="AG33" s="55">
        <v>0</v>
      </c>
      <c r="AH33" s="55">
        <v>0</v>
      </c>
      <c r="AI33" s="55">
        <v>0</v>
      </c>
      <c r="AJ33" s="55">
        <v>0</v>
      </c>
      <c r="AK33" s="55">
        <v>669305</v>
      </c>
      <c r="AL33" s="55">
        <v>6097181</v>
      </c>
      <c r="AM33" s="55">
        <v>0</v>
      </c>
      <c r="AN33" s="55">
        <v>0</v>
      </c>
      <c r="AO33" s="16">
        <v>6097181</v>
      </c>
      <c r="AP33" s="65">
        <v>-2413192</v>
      </c>
      <c r="AQ33" s="34">
        <v>16068989</v>
      </c>
      <c r="AR33" s="35">
        <v>16068989</v>
      </c>
      <c r="AS33" s="17" t="s">
        <v>177</v>
      </c>
      <c r="AT33" s="17" t="s">
        <v>177</v>
      </c>
    </row>
    <row r="34" spans="1:46" s="3" customFormat="1" ht="14.65" customHeight="1" x14ac:dyDescent="0.25">
      <c r="A34" s="31">
        <v>11026</v>
      </c>
      <c r="B34" s="30" t="s">
        <v>1451</v>
      </c>
      <c r="C34" s="30" t="s">
        <v>1452</v>
      </c>
      <c r="D34" s="378"/>
      <c r="E34" s="30" t="s">
        <v>1453</v>
      </c>
      <c r="F34" s="74">
        <v>21012</v>
      </c>
      <c r="G34" s="378" t="s">
        <v>1430</v>
      </c>
      <c r="H34" s="380">
        <v>8</v>
      </c>
      <c r="I34" s="380"/>
      <c r="J34" s="381">
        <v>45014</v>
      </c>
      <c r="K34" s="31" t="s">
        <v>169</v>
      </c>
      <c r="L34" s="56">
        <v>3899827</v>
      </c>
      <c r="M34" s="55">
        <v>231095</v>
      </c>
      <c r="N34" s="40">
        <v>225000</v>
      </c>
      <c r="O34" s="55">
        <v>113500</v>
      </c>
      <c r="P34" s="55">
        <v>500000</v>
      </c>
      <c r="Q34" s="55">
        <v>4969422</v>
      </c>
      <c r="R34" s="31" t="s">
        <v>1265</v>
      </c>
      <c r="S34" s="55">
        <v>4969422</v>
      </c>
      <c r="T34" s="41">
        <v>0</v>
      </c>
      <c r="U34" s="55">
        <v>0</v>
      </c>
      <c r="V34" s="64">
        <v>0</v>
      </c>
      <c r="W34" s="57">
        <v>1900000</v>
      </c>
      <c r="X34" s="57">
        <v>0</v>
      </c>
      <c r="Y34" s="65">
        <v>3069422</v>
      </c>
      <c r="Z34" s="32">
        <v>4969422</v>
      </c>
      <c r="AA34" s="55">
        <v>4969422</v>
      </c>
      <c r="AB34" s="55">
        <v>0</v>
      </c>
      <c r="AC34" s="55">
        <v>0</v>
      </c>
      <c r="AD34" s="66">
        <v>0</v>
      </c>
      <c r="AE34" s="55">
        <v>0</v>
      </c>
      <c r="AF34" s="55">
        <v>0</v>
      </c>
      <c r="AG34" s="55">
        <v>0</v>
      </c>
      <c r="AH34" s="55">
        <v>0</v>
      </c>
      <c r="AI34" s="55">
        <v>1900000</v>
      </c>
      <c r="AJ34" s="55">
        <v>0</v>
      </c>
      <c r="AK34" s="55">
        <v>0</v>
      </c>
      <c r="AL34" s="55">
        <v>0</v>
      </c>
      <c r="AM34" s="55">
        <v>0</v>
      </c>
      <c r="AN34" s="55">
        <v>0</v>
      </c>
      <c r="AO34" s="16">
        <v>0</v>
      </c>
      <c r="AP34" s="65">
        <v>3069422</v>
      </c>
      <c r="AQ34" s="34">
        <v>4969422</v>
      </c>
      <c r="AR34" s="35">
        <v>4969422</v>
      </c>
      <c r="AS34" s="17" t="s">
        <v>177</v>
      </c>
      <c r="AT34" s="17" t="s">
        <v>177</v>
      </c>
    </row>
    <row r="35" spans="1:46" s="3" customFormat="1" ht="14.65" customHeight="1" x14ac:dyDescent="0.25">
      <c r="A35" s="31">
        <v>10991</v>
      </c>
      <c r="B35" s="30" t="s">
        <v>1454</v>
      </c>
      <c r="C35" s="30" t="s">
        <v>1146</v>
      </c>
      <c r="D35" s="378" t="s">
        <v>1455</v>
      </c>
      <c r="E35" s="30" t="s">
        <v>1338</v>
      </c>
      <c r="F35" s="74">
        <v>21225</v>
      </c>
      <c r="G35" s="378" t="s">
        <v>156</v>
      </c>
      <c r="H35" s="380">
        <v>80</v>
      </c>
      <c r="I35" s="380">
        <v>4</v>
      </c>
      <c r="J35" s="381">
        <v>45000</v>
      </c>
      <c r="K35" s="31" t="s">
        <v>1107</v>
      </c>
      <c r="L35" s="56">
        <v>8540780</v>
      </c>
      <c r="M35" s="55">
        <v>2720346</v>
      </c>
      <c r="N35" s="40">
        <v>5790000</v>
      </c>
      <c r="O35" s="55">
        <v>2100885</v>
      </c>
      <c r="P35" s="55">
        <v>567124</v>
      </c>
      <c r="Q35" s="55">
        <v>19719135</v>
      </c>
      <c r="R35" s="31" t="s">
        <v>175</v>
      </c>
      <c r="S35" s="55">
        <v>19719135</v>
      </c>
      <c r="T35" s="41">
        <v>4398000</v>
      </c>
      <c r="U35" s="55">
        <v>3610000</v>
      </c>
      <c r="V35" s="64">
        <v>7287000</v>
      </c>
      <c r="W35" s="57">
        <v>3500000</v>
      </c>
      <c r="X35" s="57">
        <v>0</v>
      </c>
      <c r="Y35" s="65">
        <v>924135</v>
      </c>
      <c r="Z35" s="32">
        <v>19719135</v>
      </c>
      <c r="AA35" s="55">
        <v>19719135</v>
      </c>
      <c r="AB35" s="55">
        <v>0</v>
      </c>
      <c r="AC35" s="55">
        <v>0</v>
      </c>
      <c r="AD35" s="66">
        <v>8008000</v>
      </c>
      <c r="AE35" s="55">
        <v>3000000</v>
      </c>
      <c r="AF35" s="55">
        <v>500000</v>
      </c>
      <c r="AG35" s="55">
        <v>0</v>
      </c>
      <c r="AH35" s="55">
        <v>0</v>
      </c>
      <c r="AI35" s="55">
        <v>0</v>
      </c>
      <c r="AJ35" s="55">
        <v>0</v>
      </c>
      <c r="AK35" s="55">
        <v>675387</v>
      </c>
      <c r="AL35" s="55">
        <v>7287000</v>
      </c>
      <c r="AM35" s="55">
        <v>0</v>
      </c>
      <c r="AN35" s="55">
        <v>0</v>
      </c>
      <c r="AO35" s="16">
        <v>7287000</v>
      </c>
      <c r="AP35" s="65">
        <v>924135</v>
      </c>
      <c r="AQ35" s="34">
        <v>19719135</v>
      </c>
      <c r="AR35" s="35">
        <v>19719135</v>
      </c>
      <c r="AS35" s="17" t="s">
        <v>177</v>
      </c>
      <c r="AT35" s="17" t="s">
        <v>177</v>
      </c>
    </row>
    <row r="36" spans="1:46" s="3" customFormat="1" ht="14.65" customHeight="1" x14ac:dyDescent="0.25">
      <c r="A36" s="31">
        <v>11004</v>
      </c>
      <c r="B36" s="30" t="s">
        <v>1456</v>
      </c>
      <c r="C36" s="30" t="s">
        <v>1381</v>
      </c>
      <c r="D36" s="378" t="s">
        <v>1457</v>
      </c>
      <c r="E36" s="30" t="s">
        <v>1458</v>
      </c>
      <c r="F36" s="74">
        <v>21222</v>
      </c>
      <c r="G36" s="378" t="s">
        <v>156</v>
      </c>
      <c r="H36" s="380">
        <v>84</v>
      </c>
      <c r="I36" s="380">
        <v>5</v>
      </c>
      <c r="J36" s="381">
        <v>45049</v>
      </c>
      <c r="K36" s="31" t="s">
        <v>169</v>
      </c>
      <c r="L36" s="56">
        <v>17443407</v>
      </c>
      <c r="M36" s="55">
        <v>3999530</v>
      </c>
      <c r="N36" s="40">
        <v>2000000</v>
      </c>
      <c r="O36" s="55">
        <v>2739327</v>
      </c>
      <c r="P36" s="55">
        <v>1047104</v>
      </c>
      <c r="Q36" s="55">
        <v>27229368</v>
      </c>
      <c r="R36" s="31" t="s">
        <v>175</v>
      </c>
      <c r="S36" s="55">
        <v>27229368</v>
      </c>
      <c r="T36" s="41">
        <v>3710000</v>
      </c>
      <c r="U36" s="55">
        <v>9440000</v>
      </c>
      <c r="V36" s="64">
        <v>11805290</v>
      </c>
      <c r="W36" s="57">
        <v>4450000</v>
      </c>
      <c r="X36" s="57">
        <v>0</v>
      </c>
      <c r="Y36" s="65">
        <v>-2175922</v>
      </c>
      <c r="Z36" s="32">
        <v>27229368</v>
      </c>
      <c r="AA36" s="55">
        <v>27229368</v>
      </c>
      <c r="AB36" s="55">
        <v>0</v>
      </c>
      <c r="AC36" s="55">
        <v>0</v>
      </c>
      <c r="AD36" s="66">
        <v>13150000</v>
      </c>
      <c r="AE36" s="55">
        <v>950000</v>
      </c>
      <c r="AF36" s="55">
        <v>3500000</v>
      </c>
      <c r="AG36" s="55">
        <v>0</v>
      </c>
      <c r="AH36" s="55">
        <v>0</v>
      </c>
      <c r="AI36" s="55">
        <v>0</v>
      </c>
      <c r="AJ36" s="55">
        <v>0</v>
      </c>
      <c r="AK36" s="55">
        <v>1180529</v>
      </c>
      <c r="AL36" s="55">
        <v>11805290</v>
      </c>
      <c r="AM36" s="55">
        <v>0</v>
      </c>
      <c r="AN36" s="55">
        <v>0</v>
      </c>
      <c r="AO36" s="16">
        <v>11805290</v>
      </c>
      <c r="AP36" s="65">
        <v>-2175922</v>
      </c>
      <c r="AQ36" s="34">
        <v>27229368</v>
      </c>
      <c r="AR36" s="35">
        <v>27229368</v>
      </c>
      <c r="AS36" s="17" t="s">
        <v>177</v>
      </c>
      <c r="AT36" s="17" t="s">
        <v>177</v>
      </c>
    </row>
    <row r="37" spans="1:46" s="3" customFormat="1" ht="14.65" customHeight="1" x14ac:dyDescent="0.25">
      <c r="A37" s="31">
        <v>10967</v>
      </c>
      <c r="B37" s="30" t="s">
        <v>1459</v>
      </c>
      <c r="C37" s="30" t="s">
        <v>1258</v>
      </c>
      <c r="D37" s="378" t="s">
        <v>1331</v>
      </c>
      <c r="E37" s="30" t="s">
        <v>1460</v>
      </c>
      <c r="F37" s="74">
        <v>20872</v>
      </c>
      <c r="G37" s="378" t="s">
        <v>162</v>
      </c>
      <c r="H37" s="380">
        <v>76</v>
      </c>
      <c r="I37" s="380">
        <v>8</v>
      </c>
      <c r="J37" s="381">
        <v>45021</v>
      </c>
      <c r="K37" s="31" t="s">
        <v>169</v>
      </c>
      <c r="L37" s="56">
        <v>18029168</v>
      </c>
      <c r="M37" s="55">
        <v>4223796</v>
      </c>
      <c r="N37" s="40">
        <v>2125000</v>
      </c>
      <c r="O37" s="55">
        <v>2500000</v>
      </c>
      <c r="P37" s="55">
        <v>586230</v>
      </c>
      <c r="Q37" s="55">
        <v>27464194</v>
      </c>
      <c r="R37" s="31" t="s">
        <v>175</v>
      </c>
      <c r="S37" s="55">
        <v>27464194</v>
      </c>
      <c r="T37" s="41">
        <v>3747000</v>
      </c>
      <c r="U37" s="55">
        <v>9803000</v>
      </c>
      <c r="V37" s="64">
        <v>9383822</v>
      </c>
      <c r="W37" s="57">
        <v>2500000</v>
      </c>
      <c r="X37" s="57">
        <v>0</v>
      </c>
      <c r="Y37" s="65">
        <v>2030372</v>
      </c>
      <c r="Z37" s="32">
        <v>27464194</v>
      </c>
      <c r="AA37" s="55">
        <v>27464194</v>
      </c>
      <c r="AB37" s="55">
        <v>0</v>
      </c>
      <c r="AC37" s="55">
        <v>0</v>
      </c>
      <c r="AD37" s="66">
        <v>13550000</v>
      </c>
      <c r="AE37" s="55">
        <v>0</v>
      </c>
      <c r="AF37" s="55">
        <v>2500000</v>
      </c>
      <c r="AG37" s="55">
        <v>0</v>
      </c>
      <c r="AH37" s="55">
        <v>0</v>
      </c>
      <c r="AI37" s="55">
        <v>0</v>
      </c>
      <c r="AJ37" s="55">
        <v>0</v>
      </c>
      <c r="AK37" s="55">
        <v>938382</v>
      </c>
      <c r="AL37" s="55">
        <v>9383822</v>
      </c>
      <c r="AM37" s="55">
        <v>0</v>
      </c>
      <c r="AN37" s="55">
        <v>0</v>
      </c>
      <c r="AO37" s="16">
        <v>9383822</v>
      </c>
      <c r="AP37" s="65">
        <v>2030372</v>
      </c>
      <c r="AQ37" s="34">
        <v>27464194</v>
      </c>
      <c r="AR37" s="35">
        <v>27464194</v>
      </c>
      <c r="AS37" s="17" t="s">
        <v>177</v>
      </c>
      <c r="AT37" s="17" t="s">
        <v>177</v>
      </c>
    </row>
    <row r="38" spans="1:46" s="3" customFormat="1" ht="14.65" customHeight="1" x14ac:dyDescent="0.25">
      <c r="A38" s="31">
        <v>10883</v>
      </c>
      <c r="B38" s="30" t="s">
        <v>1461</v>
      </c>
      <c r="C38" s="30" t="s">
        <v>1175</v>
      </c>
      <c r="D38" s="378" t="s">
        <v>1462</v>
      </c>
      <c r="E38" s="30" t="s">
        <v>120</v>
      </c>
      <c r="F38" s="74">
        <v>21801</v>
      </c>
      <c r="G38" s="378" t="s">
        <v>161</v>
      </c>
      <c r="H38" s="380">
        <v>96</v>
      </c>
      <c r="I38" s="380">
        <v>7</v>
      </c>
      <c r="J38" s="381">
        <v>45027</v>
      </c>
      <c r="K38" s="31" t="s">
        <v>1107</v>
      </c>
      <c r="L38" s="56">
        <v>7140189</v>
      </c>
      <c r="M38" s="55">
        <v>3198682</v>
      </c>
      <c r="N38" s="40">
        <v>4830000</v>
      </c>
      <c r="O38" s="55">
        <v>1921036</v>
      </c>
      <c r="P38" s="55">
        <v>517074</v>
      </c>
      <c r="Q38" s="55">
        <v>17606981</v>
      </c>
      <c r="R38" s="31" t="s">
        <v>1289</v>
      </c>
      <c r="S38" s="55">
        <v>17606981</v>
      </c>
      <c r="T38" s="41">
        <v>8310000</v>
      </c>
      <c r="U38" s="55">
        <v>0</v>
      </c>
      <c r="V38" s="64">
        <v>6383508</v>
      </c>
      <c r="W38" s="57">
        <v>3500000</v>
      </c>
      <c r="X38" s="57">
        <v>2453411</v>
      </c>
      <c r="Y38" s="65">
        <v>-3039938</v>
      </c>
      <c r="Z38" s="32">
        <v>17606981</v>
      </c>
      <c r="AA38" s="55">
        <v>17606981</v>
      </c>
      <c r="AB38" s="55">
        <v>2453411</v>
      </c>
      <c r="AC38" s="55">
        <v>0</v>
      </c>
      <c r="AD38" s="66">
        <v>8310000</v>
      </c>
      <c r="AE38" s="55">
        <v>0</v>
      </c>
      <c r="AF38" s="55">
        <v>3500000</v>
      </c>
      <c r="AG38" s="55">
        <v>0</v>
      </c>
      <c r="AH38" s="55">
        <v>0</v>
      </c>
      <c r="AI38" s="55">
        <v>0</v>
      </c>
      <c r="AJ38" s="55">
        <v>0</v>
      </c>
      <c r="AK38" s="55">
        <v>707385</v>
      </c>
      <c r="AL38" s="55">
        <v>6383508</v>
      </c>
      <c r="AM38" s="55">
        <v>0</v>
      </c>
      <c r="AN38" s="55">
        <v>0</v>
      </c>
      <c r="AO38" s="16">
        <v>6383508</v>
      </c>
      <c r="AP38" s="65">
        <v>-3039938</v>
      </c>
      <c r="AQ38" s="34">
        <v>17606981</v>
      </c>
      <c r="AR38" s="35">
        <v>17606981</v>
      </c>
      <c r="AS38" s="17" t="s">
        <v>177</v>
      </c>
      <c r="AT38" s="17" t="s">
        <v>177</v>
      </c>
    </row>
    <row r="39" spans="1:46" s="3" customFormat="1" ht="14.65" customHeight="1" x14ac:dyDescent="0.25">
      <c r="A39" s="31">
        <v>11001</v>
      </c>
      <c r="B39" s="30" t="s">
        <v>1463</v>
      </c>
      <c r="C39" s="30" t="s">
        <v>1381</v>
      </c>
      <c r="D39" s="378" t="s">
        <v>1464</v>
      </c>
      <c r="E39" s="30" t="s">
        <v>1465</v>
      </c>
      <c r="F39" s="74">
        <v>21040</v>
      </c>
      <c r="G39" s="378" t="s">
        <v>225</v>
      </c>
      <c r="H39" s="380">
        <v>68</v>
      </c>
      <c r="I39" s="380">
        <v>5</v>
      </c>
      <c r="J39" s="381">
        <v>45049</v>
      </c>
      <c r="K39" s="31" t="s">
        <v>169</v>
      </c>
      <c r="L39" s="56">
        <v>15643110</v>
      </c>
      <c r="M39" s="55">
        <v>4552231</v>
      </c>
      <c r="N39" s="40">
        <v>850000</v>
      </c>
      <c r="O39" s="55">
        <v>2508444</v>
      </c>
      <c r="P39" s="55">
        <v>897047</v>
      </c>
      <c r="Q39" s="55">
        <v>24450832</v>
      </c>
      <c r="R39" s="31" t="s">
        <v>175</v>
      </c>
      <c r="S39" s="55">
        <v>24450832</v>
      </c>
      <c r="T39" s="41">
        <v>3595000</v>
      </c>
      <c r="U39" s="55">
        <v>8275000</v>
      </c>
      <c r="V39" s="64">
        <v>10507846</v>
      </c>
      <c r="W39" s="57">
        <v>4250000</v>
      </c>
      <c r="X39" s="57">
        <v>0</v>
      </c>
      <c r="Y39" s="65">
        <v>-2177014</v>
      </c>
      <c r="Z39" s="32">
        <v>24450832</v>
      </c>
      <c r="AA39" s="55">
        <v>24450832</v>
      </c>
      <c r="AB39" s="55">
        <v>0</v>
      </c>
      <c r="AC39" s="55">
        <v>0</v>
      </c>
      <c r="AD39" s="66">
        <v>11870000</v>
      </c>
      <c r="AE39" s="55">
        <v>850000</v>
      </c>
      <c r="AF39" s="55">
        <v>3400000</v>
      </c>
      <c r="AG39" s="55">
        <v>0</v>
      </c>
      <c r="AH39" s="55">
        <v>0</v>
      </c>
      <c r="AI39" s="55">
        <v>0</v>
      </c>
      <c r="AJ39" s="55">
        <v>0</v>
      </c>
      <c r="AK39" s="55">
        <v>1117856</v>
      </c>
      <c r="AL39" s="55">
        <v>10507846</v>
      </c>
      <c r="AM39" s="55">
        <v>0</v>
      </c>
      <c r="AN39" s="55">
        <v>0</v>
      </c>
      <c r="AO39" s="16">
        <v>10507846</v>
      </c>
      <c r="AP39" s="65">
        <v>-2177014</v>
      </c>
      <c r="AQ39" s="34">
        <v>24450832</v>
      </c>
      <c r="AR39" s="35">
        <v>24450832</v>
      </c>
      <c r="AS39" s="17" t="s">
        <v>177</v>
      </c>
      <c r="AT39" s="17" t="s">
        <v>177</v>
      </c>
    </row>
    <row r="40" spans="1:46" s="3" customFormat="1" ht="14.65" customHeight="1" x14ac:dyDescent="0.25">
      <c r="A40" s="31">
        <v>10823</v>
      </c>
      <c r="B40" s="30" t="s">
        <v>1466</v>
      </c>
      <c r="C40" s="30" t="s">
        <v>1467</v>
      </c>
      <c r="D40" s="378" t="s">
        <v>1468</v>
      </c>
      <c r="E40" s="30" t="s">
        <v>1469</v>
      </c>
      <c r="F40" s="74">
        <v>21716</v>
      </c>
      <c r="G40" s="378" t="s">
        <v>138</v>
      </c>
      <c r="H40" s="380">
        <v>45</v>
      </c>
      <c r="I40" s="380">
        <v>3</v>
      </c>
      <c r="J40" s="381">
        <v>45065</v>
      </c>
      <c r="K40" s="31" t="s">
        <v>169</v>
      </c>
      <c r="L40" s="56">
        <v>15226927</v>
      </c>
      <c r="M40" s="55">
        <v>4262272</v>
      </c>
      <c r="N40" s="40">
        <v>2717500</v>
      </c>
      <c r="O40" s="55">
        <v>2246424</v>
      </c>
      <c r="P40" s="55">
        <v>313849</v>
      </c>
      <c r="Q40" s="55">
        <v>24766972</v>
      </c>
      <c r="R40" s="31" t="s">
        <v>1289</v>
      </c>
      <c r="S40" s="55">
        <v>24766972</v>
      </c>
      <c r="T40" s="41">
        <v>0</v>
      </c>
      <c r="U40" s="55">
        <v>0</v>
      </c>
      <c r="V40" s="64">
        <v>14248575</v>
      </c>
      <c r="W40" s="57">
        <v>4065250</v>
      </c>
      <c r="X40" s="57">
        <v>0</v>
      </c>
      <c r="Y40" s="65">
        <v>6453147</v>
      </c>
      <c r="Z40" s="32">
        <v>24766972</v>
      </c>
      <c r="AA40" s="55">
        <v>24766972</v>
      </c>
      <c r="AB40" s="55">
        <v>0</v>
      </c>
      <c r="AC40" s="55">
        <v>0</v>
      </c>
      <c r="AD40" s="66">
        <v>0</v>
      </c>
      <c r="AE40" s="55">
        <v>4065250</v>
      </c>
      <c r="AF40" s="55">
        <v>0</v>
      </c>
      <c r="AG40" s="55">
        <v>0</v>
      </c>
      <c r="AH40" s="55">
        <v>0</v>
      </c>
      <c r="AI40" s="55">
        <v>0</v>
      </c>
      <c r="AJ40" s="55">
        <v>0</v>
      </c>
      <c r="AK40" s="55">
        <v>0</v>
      </c>
      <c r="AL40" s="55">
        <v>0</v>
      </c>
      <c r="AM40" s="55">
        <v>1500000</v>
      </c>
      <c r="AN40" s="55">
        <v>14248575</v>
      </c>
      <c r="AO40" s="16">
        <v>14248575</v>
      </c>
      <c r="AP40" s="65">
        <v>6453147</v>
      </c>
      <c r="AQ40" s="34">
        <v>24766972</v>
      </c>
      <c r="AR40" s="35">
        <v>24766972</v>
      </c>
      <c r="AS40" s="17" t="s">
        <v>177</v>
      </c>
      <c r="AT40" s="17" t="s">
        <v>177</v>
      </c>
    </row>
    <row r="41" spans="1:46" ht="15" x14ac:dyDescent="0.25">
      <c r="A41" s="46" t="s">
        <v>1732</v>
      </c>
      <c r="B41" s="321"/>
      <c r="C41" s="321"/>
      <c r="D41" s="46"/>
      <c r="E41" s="321"/>
      <c r="F41" s="400"/>
      <c r="G41" s="46"/>
      <c r="H41" s="384">
        <f>SUBTOTAL(109,FY23_Table[Units])</f>
        <v>3467</v>
      </c>
      <c r="I41" s="384">
        <f>SUBTOTAL(109,FY23_Table[DisUnits])</f>
        <v>250</v>
      </c>
      <c r="J41" s="384"/>
      <c r="K41" s="46"/>
      <c r="L41" s="60">
        <f>SUBTOTAL(109,FY23_Table[Construction Cost])</f>
        <v>672356630</v>
      </c>
      <c r="M41" s="60">
        <f>SUBTOTAL(109,FY23_Table[SoftCost])</f>
        <v>196832011</v>
      </c>
      <c r="N41" s="60">
        <f>SUBTOTAL(109,FY23_Table[AcquisitionCost])</f>
        <v>183628623</v>
      </c>
      <c r="O41" s="60">
        <f>SUBTOTAL(109,FY23_Table[DeveloperFees])</f>
        <v>97631138</v>
      </c>
      <c r="P41" s="60">
        <f>SUBTOTAL(109,FY23_Table[Reserves])</f>
        <v>37488066</v>
      </c>
      <c r="Q41" s="60">
        <f>SUBTOTAL(109,FY23_Table[Total Development/Production Costs])</f>
        <v>1187936468</v>
      </c>
      <c r="R41" s="60">
        <f>SUBTOTAL(109,FY23_Table[OccupancyType])</f>
        <v>0</v>
      </c>
      <c r="S41" s="60">
        <f>SUBTOTAL(109,FY23_Table[UsesTotal])</f>
        <v>1187936468</v>
      </c>
      <c r="T41" s="60">
        <f>SUBTOTAL(109,FY23_Table[Short Term Bond Amount])</f>
        <v>163098816</v>
      </c>
      <c r="U41" s="60">
        <f>SUBTOTAL(109,FY23_Table[Long Term Bond Funds])</f>
        <v>247329460</v>
      </c>
      <c r="V41" s="60">
        <f>SUBTOTAL(109,FY23_Table[Tax Credits])</f>
        <v>459279892</v>
      </c>
      <c r="W41" s="60">
        <f>SUBTOTAL(109,FY23_Table[State Funds])</f>
        <v>117001690</v>
      </c>
      <c r="X41" s="60">
        <f>SUBTOTAL(109,FY23_Table[Federal Funds])</f>
        <v>8229411</v>
      </c>
      <c r="Y41" s="60">
        <f>SUBTOTAL(109,FY23_Table[Leveraged Funds])</f>
        <v>192997199</v>
      </c>
      <c r="Z41" s="60">
        <f>SUBTOTAL(109,FY23_Table[TOTAL])</f>
        <v>1187936468</v>
      </c>
      <c r="AA41" s="60">
        <f>SUBTOTAL(109,FY23_Table[TotalCost AllFunds])</f>
        <v>1187936468</v>
      </c>
      <c r="AB41" s="60">
        <f>SUBTOTAL(109,FY23_Table[Fed HOME])</f>
        <v>6453411</v>
      </c>
      <c r="AC41" s="60">
        <f>SUBTOTAL(109,FY23_Table[Fed NHTF])</f>
        <v>1776000</v>
      </c>
      <c r="AD41" s="60">
        <f>SUBTOTAL(109,FY23_Table[Bond Funds])</f>
        <v>410428276</v>
      </c>
      <c r="AE41" s="60">
        <f>SUBTOTAL(109,FY23_Table[Rental Hsg Loan Program (RHP)])</f>
        <v>46766750</v>
      </c>
      <c r="AF41" s="60">
        <f>SUBTOTAL(109,FY23_Table[RHW])</f>
        <v>58200000</v>
      </c>
      <c r="AG41" s="60">
        <f>SUBTOTAL(109,FY23_Table[PRHP])</f>
        <v>9150000</v>
      </c>
      <c r="AH41" s="60">
        <f>SUBTOTAL(109,FY23_Table[Weinberg])</f>
        <v>420000</v>
      </c>
      <c r="AI41" s="60">
        <f>SUBTOTAL(109,FY23_Table[THG])</f>
        <v>2464940</v>
      </c>
      <c r="AJ41" s="60">
        <f>SUBTOTAL(109,FY23_Table[FAF])</f>
        <v>0</v>
      </c>
      <c r="AK41" s="60">
        <f>SUBTOTAL(109,FY23_Table[4%Tax Credit-LIHTC-NC])</f>
        <v>29410189</v>
      </c>
      <c r="AL41" s="60">
        <f>SUBTOTAL(109,FY23_Table[4%Tax Credit Equity (RU) LIHTC-NC])</f>
        <v>278886812</v>
      </c>
      <c r="AM41" s="60">
        <f>SUBTOTAL(109,FY23_Table[9%TaxCredit-LIHTC-C])</f>
        <v>19472069</v>
      </c>
      <c r="AN41" s="60">
        <f>SUBTOTAL(109,FY23_Table[9%TaxCredit Equity (RU) LIHTC-C])</f>
        <v>180393080</v>
      </c>
      <c r="AO41" s="60">
        <f>SUBTOTAL(109,FY23_Table[TaxCredit RU_Per$])</f>
        <v>459279892</v>
      </c>
      <c r="AP41" s="60">
        <f>SUBTOTAL(109,FY23_Table[Leveraged Capital])</f>
        <v>192997199</v>
      </c>
      <c r="AQ41" s="60">
        <f>SUBTOTAL(109,FY23_Table[TOTAL2])</f>
        <v>1187936468</v>
      </c>
      <c r="AR41" s="60">
        <f>SUBTOTAL(109,FY23_Table[Total ProjectCost])</f>
        <v>1187936468</v>
      </c>
      <c r="AS41" s="51"/>
      <c r="AT41" s="51"/>
    </row>
    <row r="42" spans="1:46" x14ac:dyDescent="0.2">
      <c r="A42" t="s">
        <v>1718</v>
      </c>
    </row>
  </sheetData>
  <pageMargins left="0.7" right="0.7" top="0.75" bottom="0.75" header="0.3" footer="0.3"/>
  <pageSetup orientation="portrait" r:id="rId1"/>
  <legacyDrawing r:id="rId2"/>
  <tableParts count="1">
    <tablePart r:id="rId3"/>
  </tableParts>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D88FF23-64DA-42CE-B3FA-26BC311337D8}">
  <sheetPr codeName="Sheet5"/>
  <dimension ref="A1:AT39"/>
  <sheetViews>
    <sheetView zoomScaleNormal="100" workbookViewId="0">
      <pane ySplit="1" topLeftCell="A2" activePane="bottomLeft" state="frozen"/>
      <selection activeCell="U19" sqref="U19"/>
      <selection pane="bottomLeft" activeCell="D11" sqref="D11"/>
    </sheetView>
  </sheetViews>
  <sheetFormatPr defaultColWidth="8.85546875" defaultRowHeight="15" x14ac:dyDescent="0.25"/>
  <cols>
    <col min="1" max="1" width="14.7109375" style="3" customWidth="1"/>
    <col min="2" max="2" width="31.28515625" style="3" customWidth="1"/>
    <col min="3" max="3" width="37.28515625" style="3" customWidth="1"/>
    <col min="4" max="4" width="34" style="3" customWidth="1"/>
    <col min="5" max="5" width="18.5703125" style="3" customWidth="1"/>
    <col min="6" max="6" width="11.85546875" style="3" customWidth="1"/>
    <col min="7" max="7" width="15.42578125" style="3" customWidth="1"/>
    <col min="8" max="8" width="10.42578125" style="3" bestFit="1" customWidth="1"/>
    <col min="9" max="9" width="9.7109375" style="3" customWidth="1"/>
    <col min="10" max="10" width="13.28515625" style="3" customWidth="1"/>
    <col min="11" max="11" width="13.42578125" style="3" customWidth="1"/>
    <col min="12" max="12" width="17.7109375" style="3" customWidth="1"/>
    <col min="13" max="13" width="17.28515625" style="3" customWidth="1"/>
    <col min="14" max="14" width="15.85546875" style="3" customWidth="1"/>
    <col min="15" max="15" width="15.140625" style="3" customWidth="1"/>
    <col min="16" max="16" width="15.140625" style="3" bestFit="1" customWidth="1"/>
    <col min="17" max="17" width="34" style="3" customWidth="1"/>
    <col min="18" max="18" width="16.28515625" style="3" customWidth="1"/>
    <col min="19" max="19" width="15" style="3" customWidth="1"/>
    <col min="20" max="20" width="24.42578125" style="3" customWidth="1"/>
    <col min="21" max="21" width="22.140625" style="3" customWidth="1"/>
    <col min="22" max="22" width="14" style="3" customWidth="1"/>
    <col min="23" max="23" width="14.28515625" style="3" customWidth="1"/>
    <col min="24" max="24" width="14.42578125" style="3" customWidth="1"/>
    <col min="25" max="25" width="17" style="3" customWidth="1"/>
    <col min="26" max="26" width="16.28515625" style="3" customWidth="1"/>
    <col min="27" max="27" width="20.28515625" style="3" customWidth="1"/>
    <col min="28" max="28" width="12.28515625" style="3" customWidth="1"/>
    <col min="29" max="29" width="14.140625" style="3" bestFit="1" customWidth="1"/>
    <col min="30" max="30" width="15.28515625" style="3" customWidth="1"/>
    <col min="31" max="31" width="29.140625" style="3" customWidth="1"/>
    <col min="32" max="32" width="13.42578125" style="3" customWidth="1"/>
    <col min="33" max="33" width="11.7109375" style="3" customWidth="1"/>
    <col min="34" max="34" width="11" style="3" customWidth="1"/>
    <col min="35" max="35" width="12.85546875" style="3" customWidth="1"/>
    <col min="36" max="36" width="8.85546875" style="3"/>
    <col min="37" max="37" width="22.28515625" style="3" customWidth="1"/>
    <col min="38" max="38" width="32" style="3" customWidth="1"/>
    <col min="39" max="39" width="20.42578125" style="3" customWidth="1"/>
    <col min="40" max="40" width="30.28515625" style="3" customWidth="1"/>
    <col min="41" max="41" width="18.42578125" style="3" customWidth="1"/>
    <col min="42" max="42" width="17.7109375" style="3" customWidth="1"/>
    <col min="43" max="43" width="15.42578125" style="3" customWidth="1"/>
    <col min="44" max="44" width="17.7109375" style="3" customWidth="1"/>
    <col min="45" max="45" width="22" style="3" customWidth="1"/>
    <col min="46" max="16384" width="8.85546875" style="3"/>
  </cols>
  <sheetData>
    <row r="1" spans="1:46" ht="45.75" thickBot="1" x14ac:dyDescent="0.3">
      <c r="A1" s="14" t="s">
        <v>488</v>
      </c>
      <c r="B1" s="14" t="s">
        <v>361</v>
      </c>
      <c r="C1" s="18" t="s">
        <v>362</v>
      </c>
      <c r="D1" s="19" t="s">
        <v>19</v>
      </c>
      <c r="E1" s="20" t="s">
        <v>21</v>
      </c>
      <c r="F1" s="20" t="s">
        <v>22</v>
      </c>
      <c r="G1" s="20" t="s">
        <v>23</v>
      </c>
      <c r="H1" s="20" t="s">
        <v>24</v>
      </c>
      <c r="I1" s="20" t="s">
        <v>28</v>
      </c>
      <c r="J1" s="21" t="s">
        <v>31</v>
      </c>
      <c r="K1" s="20" t="s">
        <v>721</v>
      </c>
      <c r="L1" s="23" t="s">
        <v>1290</v>
      </c>
      <c r="M1" s="23" t="s">
        <v>43</v>
      </c>
      <c r="N1" s="23" t="s">
        <v>37</v>
      </c>
      <c r="O1" s="23" t="s">
        <v>45</v>
      </c>
      <c r="P1" s="23" t="s">
        <v>47</v>
      </c>
      <c r="Q1" s="23" t="s">
        <v>363</v>
      </c>
      <c r="R1" s="20" t="s">
        <v>52</v>
      </c>
      <c r="S1" s="23" t="s">
        <v>55</v>
      </c>
      <c r="T1" s="68" t="s">
        <v>844</v>
      </c>
      <c r="U1" s="23" t="s">
        <v>872</v>
      </c>
      <c r="V1" s="23" t="s">
        <v>364</v>
      </c>
      <c r="W1" s="23" t="s">
        <v>63</v>
      </c>
      <c r="X1" s="23" t="s">
        <v>66</v>
      </c>
      <c r="Y1" s="23" t="s">
        <v>722</v>
      </c>
      <c r="Z1" s="22" t="s">
        <v>847</v>
      </c>
      <c r="AA1" s="23" t="s">
        <v>365</v>
      </c>
      <c r="AB1" s="58" t="s">
        <v>73</v>
      </c>
      <c r="AC1" s="23" t="s">
        <v>1036</v>
      </c>
      <c r="AD1" s="23" t="s">
        <v>58</v>
      </c>
      <c r="AE1" s="23" t="s">
        <v>732</v>
      </c>
      <c r="AF1" s="23" t="s">
        <v>76</v>
      </c>
      <c r="AG1" s="23" t="s">
        <v>78</v>
      </c>
      <c r="AH1" s="23" t="s">
        <v>437</v>
      </c>
      <c r="AI1" s="23" t="s">
        <v>848</v>
      </c>
      <c r="AJ1" s="23" t="s">
        <v>849</v>
      </c>
      <c r="AK1" s="23" t="s">
        <v>894</v>
      </c>
      <c r="AL1" s="23" t="s">
        <v>895</v>
      </c>
      <c r="AM1" s="23" t="s">
        <v>897</v>
      </c>
      <c r="AN1" s="23" t="s">
        <v>896</v>
      </c>
      <c r="AO1" s="63" t="s">
        <v>850</v>
      </c>
      <c r="AP1" s="23" t="s">
        <v>91</v>
      </c>
      <c r="AQ1" s="22" t="s">
        <v>1720</v>
      </c>
      <c r="AR1" s="38" t="s">
        <v>726</v>
      </c>
      <c r="AS1" s="20" t="s">
        <v>369</v>
      </c>
      <c r="AT1" s="24" t="s">
        <v>851</v>
      </c>
    </row>
    <row r="2" spans="1:46" ht="14.65" customHeight="1" x14ac:dyDescent="0.25">
      <c r="A2" s="31">
        <v>10817</v>
      </c>
      <c r="B2" s="378" t="s">
        <v>1336</v>
      </c>
      <c r="C2" s="31" t="s">
        <v>480</v>
      </c>
      <c r="D2" s="378" t="s">
        <v>1337</v>
      </c>
      <c r="E2" s="30" t="s">
        <v>1338</v>
      </c>
      <c r="F2" s="378">
        <v>21213</v>
      </c>
      <c r="G2" s="378" t="s">
        <v>156</v>
      </c>
      <c r="H2" s="380">
        <v>70</v>
      </c>
      <c r="I2" s="380">
        <v>35</v>
      </c>
      <c r="J2" s="381">
        <v>44397</v>
      </c>
      <c r="K2" s="31" t="s">
        <v>169</v>
      </c>
      <c r="L2" s="56">
        <v>15373277</v>
      </c>
      <c r="M2" s="55">
        <v>3185091</v>
      </c>
      <c r="N2" s="16">
        <v>650000</v>
      </c>
      <c r="O2" s="55">
        <v>2326682</v>
      </c>
      <c r="P2" s="55">
        <v>425837</v>
      </c>
      <c r="Q2" s="55">
        <v>21960887</v>
      </c>
      <c r="R2" s="31" t="s">
        <v>1289</v>
      </c>
      <c r="S2" s="55">
        <v>21960887</v>
      </c>
      <c r="T2" s="33">
        <v>0</v>
      </c>
      <c r="U2" s="55">
        <v>0</v>
      </c>
      <c r="V2" s="64">
        <v>14175000</v>
      </c>
      <c r="W2" s="57">
        <v>3250000</v>
      </c>
      <c r="X2" s="57">
        <v>0</v>
      </c>
      <c r="Y2" s="65">
        <v>4535887</v>
      </c>
      <c r="Z2" s="32">
        <v>21960887</v>
      </c>
      <c r="AA2" s="55">
        <v>21960887</v>
      </c>
      <c r="AB2" s="55">
        <v>0</v>
      </c>
      <c r="AC2" s="55">
        <v>0</v>
      </c>
      <c r="AD2" s="66">
        <v>0</v>
      </c>
      <c r="AE2" s="55">
        <v>3250000</v>
      </c>
      <c r="AF2" s="55">
        <v>0</v>
      </c>
      <c r="AG2" s="55">
        <v>0</v>
      </c>
      <c r="AH2" s="55">
        <v>0</v>
      </c>
      <c r="AI2" s="55">
        <v>0</v>
      </c>
      <c r="AJ2" s="55">
        <v>0</v>
      </c>
      <c r="AK2" s="55">
        <v>0</v>
      </c>
      <c r="AL2" s="55">
        <v>0</v>
      </c>
      <c r="AM2" s="55">
        <v>1500000</v>
      </c>
      <c r="AN2" s="55">
        <v>14175000</v>
      </c>
      <c r="AO2" s="16">
        <v>14175000</v>
      </c>
      <c r="AP2" s="65">
        <v>4535887</v>
      </c>
      <c r="AQ2" s="34">
        <v>21960887</v>
      </c>
      <c r="AR2" s="35">
        <v>21960887</v>
      </c>
      <c r="AS2" s="17" t="s">
        <v>177</v>
      </c>
      <c r="AT2" s="17" t="s">
        <v>177</v>
      </c>
    </row>
    <row r="3" spans="1:46" ht="14.65" customHeight="1" x14ac:dyDescent="0.25">
      <c r="A3" s="31">
        <v>10786</v>
      </c>
      <c r="B3" s="378" t="s">
        <v>1267</v>
      </c>
      <c r="C3" s="31" t="s">
        <v>1257</v>
      </c>
      <c r="D3" s="378" t="s">
        <v>1288</v>
      </c>
      <c r="E3" s="30" t="s">
        <v>104</v>
      </c>
      <c r="F3" s="378">
        <v>21216</v>
      </c>
      <c r="G3" s="378" t="s">
        <v>156</v>
      </c>
      <c r="H3" s="380">
        <v>62</v>
      </c>
      <c r="I3" s="380">
        <v>4</v>
      </c>
      <c r="J3" s="381">
        <v>44406</v>
      </c>
      <c r="K3" s="31" t="s">
        <v>1107</v>
      </c>
      <c r="L3" s="56">
        <v>10361453</v>
      </c>
      <c r="M3" s="55">
        <v>1722433</v>
      </c>
      <c r="N3" s="16">
        <v>4455977</v>
      </c>
      <c r="O3" s="55">
        <v>2057517</v>
      </c>
      <c r="P3" s="55">
        <v>613419</v>
      </c>
      <c r="Q3" s="55">
        <v>19210799</v>
      </c>
      <c r="R3" s="31" t="s">
        <v>1289</v>
      </c>
      <c r="S3" s="55">
        <v>19210799</v>
      </c>
      <c r="T3" s="16">
        <v>0</v>
      </c>
      <c r="U3" s="55">
        <v>0</v>
      </c>
      <c r="V3" s="64">
        <v>14250000</v>
      </c>
      <c r="W3" s="57">
        <v>2000000</v>
      </c>
      <c r="X3" s="57">
        <v>0</v>
      </c>
      <c r="Y3" s="65">
        <v>2960799</v>
      </c>
      <c r="Z3" s="32">
        <v>19210799</v>
      </c>
      <c r="AA3" s="55">
        <v>19210799</v>
      </c>
      <c r="AB3" s="55">
        <v>0</v>
      </c>
      <c r="AC3" s="55"/>
      <c r="AD3" s="66">
        <v>0</v>
      </c>
      <c r="AE3" s="55">
        <v>2000000</v>
      </c>
      <c r="AF3" s="55">
        <v>0</v>
      </c>
      <c r="AG3" s="55">
        <v>0</v>
      </c>
      <c r="AH3" s="55">
        <v>0</v>
      </c>
      <c r="AI3" s="55">
        <v>0</v>
      </c>
      <c r="AJ3" s="55">
        <v>0</v>
      </c>
      <c r="AK3" s="55">
        <v>0</v>
      </c>
      <c r="AL3" s="55">
        <v>0</v>
      </c>
      <c r="AM3" s="55">
        <v>1500000</v>
      </c>
      <c r="AN3" s="55">
        <v>14250000</v>
      </c>
      <c r="AO3" s="16">
        <v>14250000</v>
      </c>
      <c r="AP3" s="65">
        <v>2960799</v>
      </c>
      <c r="AQ3" s="34">
        <v>19210799</v>
      </c>
      <c r="AR3" s="35">
        <v>19210799</v>
      </c>
      <c r="AS3" s="17" t="s">
        <v>177</v>
      </c>
      <c r="AT3" s="17" t="s">
        <v>177</v>
      </c>
    </row>
    <row r="4" spans="1:46" ht="14.65" customHeight="1" x14ac:dyDescent="0.25">
      <c r="A4" s="31">
        <v>10875</v>
      </c>
      <c r="B4" s="378" t="s">
        <v>1268</v>
      </c>
      <c r="C4" s="31" t="s">
        <v>1257</v>
      </c>
      <c r="D4" s="378" t="s">
        <v>1288</v>
      </c>
      <c r="E4" s="30" t="s">
        <v>104</v>
      </c>
      <c r="F4" s="378">
        <v>21216</v>
      </c>
      <c r="G4" s="378" t="s">
        <v>156</v>
      </c>
      <c r="H4" s="380">
        <v>118</v>
      </c>
      <c r="I4" s="380">
        <v>6</v>
      </c>
      <c r="J4" s="381">
        <v>44406</v>
      </c>
      <c r="K4" s="31" t="s">
        <v>1107</v>
      </c>
      <c r="L4" s="56">
        <v>10446445</v>
      </c>
      <c r="M4" s="55">
        <v>3907492</v>
      </c>
      <c r="N4" s="16">
        <v>6466863</v>
      </c>
      <c r="O4" s="55">
        <v>2432602</v>
      </c>
      <c r="P4" s="55">
        <v>593544</v>
      </c>
      <c r="Q4" s="55">
        <v>23846946</v>
      </c>
      <c r="R4" s="31" t="s">
        <v>1289</v>
      </c>
      <c r="S4" s="55">
        <v>23846946</v>
      </c>
      <c r="T4" s="16">
        <v>0</v>
      </c>
      <c r="U4" s="55">
        <v>11160000</v>
      </c>
      <c r="V4" s="64">
        <v>8908974</v>
      </c>
      <c r="W4" s="57">
        <v>2500000</v>
      </c>
      <c r="X4" s="57">
        <v>0</v>
      </c>
      <c r="Y4" s="65">
        <v>1277972</v>
      </c>
      <c r="Z4" s="32">
        <v>23846946</v>
      </c>
      <c r="AA4" s="55">
        <v>23846946</v>
      </c>
      <c r="AB4" s="55">
        <v>0</v>
      </c>
      <c r="AC4" s="55">
        <v>0</v>
      </c>
      <c r="AD4" s="66">
        <v>11160000</v>
      </c>
      <c r="AE4" s="55">
        <v>0</v>
      </c>
      <c r="AF4" s="55">
        <v>2500000</v>
      </c>
      <c r="AG4" s="55">
        <v>0</v>
      </c>
      <c r="AH4" s="55">
        <v>0</v>
      </c>
      <c r="AI4" s="55">
        <v>0</v>
      </c>
      <c r="AJ4" s="55">
        <v>0</v>
      </c>
      <c r="AK4" s="55">
        <v>478454</v>
      </c>
      <c r="AL4" s="55">
        <v>8908974</v>
      </c>
      <c r="AM4" s="55">
        <v>0</v>
      </c>
      <c r="AN4" s="55">
        <v>0</v>
      </c>
      <c r="AO4" s="16">
        <v>8908974</v>
      </c>
      <c r="AP4" s="65">
        <v>1277972</v>
      </c>
      <c r="AQ4" s="34">
        <v>23846946</v>
      </c>
      <c r="AR4" s="35">
        <v>23846946</v>
      </c>
      <c r="AS4" s="17" t="s">
        <v>177</v>
      </c>
      <c r="AT4" s="17" t="s">
        <v>177</v>
      </c>
    </row>
    <row r="5" spans="1:46" ht="14.65" customHeight="1" x14ac:dyDescent="0.25">
      <c r="A5" s="31">
        <v>10714</v>
      </c>
      <c r="B5" s="378" t="s">
        <v>1269</v>
      </c>
      <c r="C5" s="31" t="s">
        <v>1175</v>
      </c>
      <c r="D5" s="378" t="s">
        <v>1291</v>
      </c>
      <c r="E5" s="30" t="s">
        <v>1292</v>
      </c>
      <c r="F5" s="378">
        <v>21921</v>
      </c>
      <c r="G5" s="378" t="s">
        <v>1293</v>
      </c>
      <c r="H5" s="380">
        <v>68</v>
      </c>
      <c r="I5" s="380">
        <v>11</v>
      </c>
      <c r="J5" s="381">
        <v>44413</v>
      </c>
      <c r="K5" s="31" t="s">
        <v>169</v>
      </c>
      <c r="L5" s="56">
        <v>11731538</v>
      </c>
      <c r="M5" s="55">
        <v>3654759</v>
      </c>
      <c r="N5" s="16">
        <v>1105000</v>
      </c>
      <c r="O5" s="55">
        <v>2077835</v>
      </c>
      <c r="P5" s="55">
        <v>642604</v>
      </c>
      <c r="Q5" s="55">
        <v>19211736</v>
      </c>
      <c r="R5" s="31" t="s">
        <v>1289</v>
      </c>
      <c r="S5" s="55">
        <v>19211736</v>
      </c>
      <c r="T5" s="16">
        <v>0</v>
      </c>
      <c r="U5" s="55">
        <v>0</v>
      </c>
      <c r="V5" s="64">
        <v>14923697</v>
      </c>
      <c r="W5" s="57">
        <v>0</v>
      </c>
      <c r="X5" s="57">
        <v>0</v>
      </c>
      <c r="Y5" s="65">
        <v>4288039</v>
      </c>
      <c r="Z5" s="32">
        <v>19211736</v>
      </c>
      <c r="AA5" s="55">
        <v>19211736</v>
      </c>
      <c r="AB5" s="55">
        <v>0</v>
      </c>
      <c r="AC5" s="55">
        <v>0</v>
      </c>
      <c r="AD5" s="66">
        <v>0</v>
      </c>
      <c r="AE5" s="55">
        <v>0</v>
      </c>
      <c r="AF5" s="55">
        <v>0</v>
      </c>
      <c r="AG5" s="55">
        <v>0</v>
      </c>
      <c r="AH5" s="55">
        <v>0</v>
      </c>
      <c r="AI5" s="55">
        <v>0</v>
      </c>
      <c r="AJ5" s="55">
        <v>0</v>
      </c>
      <c r="AK5" s="55">
        <v>0</v>
      </c>
      <c r="AL5" s="55">
        <v>0</v>
      </c>
      <c r="AM5" s="55">
        <v>1436109</v>
      </c>
      <c r="AN5" s="55">
        <v>14923697</v>
      </c>
      <c r="AO5" s="16">
        <v>14923697</v>
      </c>
      <c r="AP5" s="65">
        <v>4288039</v>
      </c>
      <c r="AQ5" s="34">
        <v>19211736</v>
      </c>
      <c r="AR5" s="35">
        <v>19211736</v>
      </c>
      <c r="AS5" s="17" t="s">
        <v>177</v>
      </c>
      <c r="AT5" s="17" t="s">
        <v>902</v>
      </c>
    </row>
    <row r="6" spans="1:46" ht="14.65" customHeight="1" x14ac:dyDescent="0.25">
      <c r="A6" s="31">
        <v>10851</v>
      </c>
      <c r="B6" s="378" t="s">
        <v>1270</v>
      </c>
      <c r="C6" s="31" t="s">
        <v>716</v>
      </c>
      <c r="D6" s="378" t="s">
        <v>1304</v>
      </c>
      <c r="E6" s="30" t="s">
        <v>302</v>
      </c>
      <c r="F6" s="378">
        <v>21740</v>
      </c>
      <c r="G6" s="378" t="s">
        <v>342</v>
      </c>
      <c r="H6" s="380">
        <v>95</v>
      </c>
      <c r="I6" s="380"/>
      <c r="J6" s="381">
        <v>44455</v>
      </c>
      <c r="K6" s="31" t="s">
        <v>1107</v>
      </c>
      <c r="L6" s="56">
        <v>14033491</v>
      </c>
      <c r="M6" s="55">
        <v>5203136</v>
      </c>
      <c r="N6" s="16">
        <v>7180000</v>
      </c>
      <c r="O6" s="55">
        <v>2500000</v>
      </c>
      <c r="P6" s="55">
        <v>1017986</v>
      </c>
      <c r="Q6" s="55">
        <v>29934613</v>
      </c>
      <c r="R6" s="31" t="s">
        <v>175</v>
      </c>
      <c r="S6" s="55">
        <v>29934613</v>
      </c>
      <c r="T6" s="16">
        <v>0</v>
      </c>
      <c r="U6" s="55">
        <v>7451300</v>
      </c>
      <c r="V6" s="64">
        <v>9287000</v>
      </c>
      <c r="W6" s="57">
        <v>2500000</v>
      </c>
      <c r="X6" s="57">
        <v>3500000</v>
      </c>
      <c r="Y6" s="65">
        <v>7196313</v>
      </c>
      <c r="Z6" s="32">
        <v>29934613</v>
      </c>
      <c r="AA6" s="55">
        <v>29934613</v>
      </c>
      <c r="AB6" s="55">
        <v>2000000</v>
      </c>
      <c r="AC6" s="55">
        <v>1500000</v>
      </c>
      <c r="AD6" s="66">
        <v>7451300</v>
      </c>
      <c r="AE6" s="55">
        <v>0</v>
      </c>
      <c r="AF6" s="55">
        <v>2500000</v>
      </c>
      <c r="AG6" s="55">
        <v>0</v>
      </c>
      <c r="AH6" s="55">
        <v>0</v>
      </c>
      <c r="AI6" s="55">
        <v>0</v>
      </c>
      <c r="AJ6" s="55">
        <v>0</v>
      </c>
      <c r="AK6" s="55">
        <v>1061371</v>
      </c>
      <c r="AL6" s="55">
        <v>9287000</v>
      </c>
      <c r="AM6" s="55">
        <v>0</v>
      </c>
      <c r="AN6" s="55">
        <v>0</v>
      </c>
      <c r="AO6" s="16">
        <v>9287000</v>
      </c>
      <c r="AP6" s="65">
        <v>7196313</v>
      </c>
      <c r="AQ6" s="34">
        <v>29934613</v>
      </c>
      <c r="AR6" s="35">
        <v>29934613</v>
      </c>
      <c r="AS6" s="17" t="s">
        <v>177</v>
      </c>
      <c r="AT6" s="17" t="s">
        <v>177</v>
      </c>
    </row>
    <row r="7" spans="1:46" ht="14.65" customHeight="1" x14ac:dyDescent="0.25">
      <c r="A7" s="31">
        <v>10860</v>
      </c>
      <c r="B7" s="378" t="s">
        <v>1271</v>
      </c>
      <c r="C7" s="31" t="s">
        <v>1294</v>
      </c>
      <c r="D7" s="378"/>
      <c r="E7" s="30" t="s">
        <v>104</v>
      </c>
      <c r="F7" s="378">
        <v>21218</v>
      </c>
      <c r="G7" s="378" t="s">
        <v>156</v>
      </c>
      <c r="H7" s="380">
        <v>29</v>
      </c>
      <c r="I7" s="380"/>
      <c r="J7" s="381">
        <v>44462</v>
      </c>
      <c r="K7" s="31" t="s">
        <v>1107</v>
      </c>
      <c r="L7" s="56">
        <v>1248390</v>
      </c>
      <c r="M7" s="55">
        <v>91921</v>
      </c>
      <c r="N7" s="16">
        <v>0</v>
      </c>
      <c r="O7" s="55">
        <v>25000</v>
      </c>
      <c r="P7" s="55">
        <v>0</v>
      </c>
      <c r="Q7" s="55">
        <v>1365311</v>
      </c>
      <c r="R7" s="31" t="s">
        <v>1289</v>
      </c>
      <c r="S7" s="55">
        <v>1365311</v>
      </c>
      <c r="T7" s="16">
        <v>0</v>
      </c>
      <c r="U7" s="55">
        <v>0</v>
      </c>
      <c r="V7" s="64">
        <v>0</v>
      </c>
      <c r="W7" s="57">
        <v>630000</v>
      </c>
      <c r="X7" s="57">
        <v>0</v>
      </c>
      <c r="Y7" s="65">
        <v>735311</v>
      </c>
      <c r="Z7" s="32">
        <v>1365311</v>
      </c>
      <c r="AA7" s="55">
        <v>1365311</v>
      </c>
      <c r="AB7" s="55">
        <v>0</v>
      </c>
      <c r="AC7" s="55">
        <v>0</v>
      </c>
      <c r="AD7" s="66">
        <v>0</v>
      </c>
      <c r="AE7" s="55">
        <v>0</v>
      </c>
      <c r="AF7" s="55">
        <v>0</v>
      </c>
      <c r="AG7" s="55">
        <v>0</v>
      </c>
      <c r="AH7" s="55">
        <v>0</v>
      </c>
      <c r="AI7" s="55">
        <v>630000</v>
      </c>
      <c r="AJ7" s="55">
        <v>0</v>
      </c>
      <c r="AK7" s="55">
        <v>0</v>
      </c>
      <c r="AL7" s="55">
        <v>0</v>
      </c>
      <c r="AM7" s="55">
        <v>0</v>
      </c>
      <c r="AN7" s="55">
        <v>0</v>
      </c>
      <c r="AO7" s="16">
        <v>0</v>
      </c>
      <c r="AP7" s="65">
        <v>735311</v>
      </c>
      <c r="AQ7" s="34">
        <v>1365311</v>
      </c>
      <c r="AR7" s="35">
        <v>1365311</v>
      </c>
      <c r="AS7" s="17" t="s">
        <v>177</v>
      </c>
      <c r="AT7" s="17" t="s">
        <v>177</v>
      </c>
    </row>
    <row r="8" spans="1:46" ht="14.65" customHeight="1" x14ac:dyDescent="0.25">
      <c r="A8" s="31">
        <v>10854</v>
      </c>
      <c r="B8" s="378" t="s">
        <v>1272</v>
      </c>
      <c r="C8" s="31" t="s">
        <v>1228</v>
      </c>
      <c r="D8" s="378" t="s">
        <v>198</v>
      </c>
      <c r="E8" s="30" t="s">
        <v>199</v>
      </c>
      <c r="F8" s="378">
        <v>21043</v>
      </c>
      <c r="G8" s="378" t="s">
        <v>160</v>
      </c>
      <c r="H8" s="380">
        <v>91</v>
      </c>
      <c r="I8" s="380"/>
      <c r="J8" s="381">
        <v>44490</v>
      </c>
      <c r="K8" s="31" t="s">
        <v>170</v>
      </c>
      <c r="L8" s="56">
        <v>3758637</v>
      </c>
      <c r="M8" s="55">
        <v>1786712</v>
      </c>
      <c r="N8" s="16">
        <v>10385838</v>
      </c>
      <c r="O8" s="55">
        <v>1774966</v>
      </c>
      <c r="P8" s="55">
        <v>667036</v>
      </c>
      <c r="Q8" s="55">
        <v>18373189</v>
      </c>
      <c r="R8" s="31" t="s">
        <v>175</v>
      </c>
      <c r="S8" s="55">
        <v>18373189</v>
      </c>
      <c r="T8" s="16">
        <v>1485000</v>
      </c>
      <c r="U8" s="55">
        <v>7115000</v>
      </c>
      <c r="V8" s="64">
        <v>5632000</v>
      </c>
      <c r="W8" s="57">
        <v>2500000</v>
      </c>
      <c r="X8" s="57">
        <v>0</v>
      </c>
      <c r="Y8" s="65">
        <v>1641189</v>
      </c>
      <c r="Z8" s="32">
        <v>18373189</v>
      </c>
      <c r="AA8" s="55">
        <v>18373189</v>
      </c>
      <c r="AB8" s="55">
        <v>0</v>
      </c>
      <c r="AC8" s="55">
        <v>0</v>
      </c>
      <c r="AD8" s="66">
        <v>8600000</v>
      </c>
      <c r="AE8" s="55">
        <v>0</v>
      </c>
      <c r="AF8" s="55">
        <v>2500000</v>
      </c>
      <c r="AG8" s="55">
        <v>0</v>
      </c>
      <c r="AH8" s="55">
        <v>0</v>
      </c>
      <c r="AI8" s="55">
        <v>0</v>
      </c>
      <c r="AJ8" s="55">
        <v>0</v>
      </c>
      <c r="AK8" s="55">
        <v>469183</v>
      </c>
      <c r="AL8" s="55">
        <v>5632000</v>
      </c>
      <c r="AM8" s="55"/>
      <c r="AN8" s="55"/>
      <c r="AO8" s="16">
        <v>5632000</v>
      </c>
      <c r="AP8" s="65">
        <v>1641189</v>
      </c>
      <c r="AQ8" s="34">
        <v>18373189</v>
      </c>
      <c r="AR8" s="35">
        <v>18373189</v>
      </c>
      <c r="AS8" s="17" t="s">
        <v>177</v>
      </c>
      <c r="AT8" s="17" t="s">
        <v>177</v>
      </c>
    </row>
    <row r="9" spans="1:46" ht="14.65" customHeight="1" x14ac:dyDescent="0.25">
      <c r="A9" s="31">
        <v>10853</v>
      </c>
      <c r="B9" s="378" t="s">
        <v>1273</v>
      </c>
      <c r="C9" s="31" t="s">
        <v>1228</v>
      </c>
      <c r="D9" s="378" t="s">
        <v>1305</v>
      </c>
      <c r="E9" s="30" t="s">
        <v>317</v>
      </c>
      <c r="F9" s="378">
        <v>21060</v>
      </c>
      <c r="G9" s="378" t="s">
        <v>226</v>
      </c>
      <c r="H9" s="380">
        <v>101</v>
      </c>
      <c r="I9" s="380"/>
      <c r="J9" s="381">
        <v>44490</v>
      </c>
      <c r="K9" s="31" t="s">
        <v>170</v>
      </c>
      <c r="L9" s="56">
        <v>3825014</v>
      </c>
      <c r="M9" s="55">
        <v>1891166</v>
      </c>
      <c r="N9" s="16">
        <v>12527458</v>
      </c>
      <c r="O9" s="55">
        <v>1905056</v>
      </c>
      <c r="P9" s="55">
        <v>634905</v>
      </c>
      <c r="Q9" s="55">
        <v>20783599</v>
      </c>
      <c r="R9" s="31" t="s">
        <v>175</v>
      </c>
      <c r="S9" s="55">
        <v>20783599</v>
      </c>
      <c r="T9" s="16">
        <v>405000</v>
      </c>
      <c r="U9" s="55">
        <v>9505000</v>
      </c>
      <c r="V9" s="64">
        <v>5532000</v>
      </c>
      <c r="W9" s="57">
        <v>2500000</v>
      </c>
      <c r="X9" s="57">
        <v>0</v>
      </c>
      <c r="Y9" s="65">
        <v>2841599</v>
      </c>
      <c r="Z9" s="32">
        <v>20783599</v>
      </c>
      <c r="AA9" s="55">
        <v>20783599</v>
      </c>
      <c r="AB9" s="55">
        <v>0</v>
      </c>
      <c r="AC9" s="55">
        <v>0</v>
      </c>
      <c r="AD9" s="66">
        <v>9910000</v>
      </c>
      <c r="AE9" s="55">
        <v>0</v>
      </c>
      <c r="AF9" s="55">
        <v>2500000</v>
      </c>
      <c r="AG9" s="55">
        <v>0</v>
      </c>
      <c r="AH9" s="55">
        <v>0</v>
      </c>
      <c r="AI9" s="55">
        <v>0</v>
      </c>
      <c r="AJ9" s="55">
        <v>0</v>
      </c>
      <c r="AK9" s="55">
        <v>451424</v>
      </c>
      <c r="AL9" s="55">
        <v>5532000</v>
      </c>
      <c r="AM9" s="55">
        <v>0</v>
      </c>
      <c r="AN9" s="55">
        <v>0</v>
      </c>
      <c r="AO9" s="16">
        <v>5532000</v>
      </c>
      <c r="AP9" s="65">
        <v>2841599</v>
      </c>
      <c r="AQ9" s="34">
        <v>20783599</v>
      </c>
      <c r="AR9" s="35">
        <v>20783599</v>
      </c>
      <c r="AS9" s="17" t="s">
        <v>177</v>
      </c>
      <c r="AT9" s="17" t="s">
        <v>177</v>
      </c>
    </row>
    <row r="10" spans="1:46" ht="14.65" customHeight="1" x14ac:dyDescent="0.25">
      <c r="A10" s="31">
        <v>10850</v>
      </c>
      <c r="B10" s="378" t="s">
        <v>1274</v>
      </c>
      <c r="C10" s="31" t="s">
        <v>1228</v>
      </c>
      <c r="D10" s="378" t="s">
        <v>1306</v>
      </c>
      <c r="E10" s="30" t="s">
        <v>684</v>
      </c>
      <c r="F10" s="378">
        <v>21045</v>
      </c>
      <c r="G10" s="378" t="s">
        <v>160</v>
      </c>
      <c r="H10" s="380">
        <v>100</v>
      </c>
      <c r="I10" s="380"/>
      <c r="J10" s="381">
        <v>44490</v>
      </c>
      <c r="K10" s="31" t="s">
        <v>170</v>
      </c>
      <c r="L10" s="56">
        <v>4017774</v>
      </c>
      <c r="M10" s="55">
        <v>1741692</v>
      </c>
      <c r="N10" s="16">
        <v>9624971</v>
      </c>
      <c r="O10" s="55">
        <v>1760813</v>
      </c>
      <c r="P10" s="55">
        <v>909974</v>
      </c>
      <c r="Q10" s="55">
        <v>18055224</v>
      </c>
      <c r="R10" s="31" t="s">
        <v>175</v>
      </c>
      <c r="S10" s="55">
        <v>18055224</v>
      </c>
      <c r="T10" s="16">
        <v>790000</v>
      </c>
      <c r="U10" s="55">
        <v>7750000</v>
      </c>
      <c r="V10" s="64">
        <v>4959000</v>
      </c>
      <c r="W10" s="57">
        <v>2450000</v>
      </c>
      <c r="X10" s="57">
        <v>0</v>
      </c>
      <c r="Y10" s="65">
        <v>2106224</v>
      </c>
      <c r="Z10" s="32">
        <v>18055224</v>
      </c>
      <c r="AA10" s="55">
        <v>18055224</v>
      </c>
      <c r="AB10" s="55">
        <v>0</v>
      </c>
      <c r="AC10" s="55">
        <v>0</v>
      </c>
      <c r="AD10" s="66">
        <v>8540000</v>
      </c>
      <c r="AE10" s="55">
        <v>0</v>
      </c>
      <c r="AF10" s="55">
        <v>2450000</v>
      </c>
      <c r="AG10" s="55">
        <v>0</v>
      </c>
      <c r="AH10" s="55">
        <v>0</v>
      </c>
      <c r="AI10" s="55">
        <v>0</v>
      </c>
      <c r="AJ10" s="55">
        <v>0</v>
      </c>
      <c r="AK10" s="55">
        <v>396778</v>
      </c>
      <c r="AL10" s="55">
        <v>4959000</v>
      </c>
      <c r="AM10" s="55">
        <v>0</v>
      </c>
      <c r="AN10" s="55">
        <v>0</v>
      </c>
      <c r="AO10" s="16">
        <v>4959000</v>
      </c>
      <c r="AP10" s="65">
        <v>2106224</v>
      </c>
      <c r="AQ10" s="34">
        <v>18055224</v>
      </c>
      <c r="AR10" s="35">
        <v>18055224</v>
      </c>
      <c r="AS10" s="17" t="s">
        <v>177</v>
      </c>
      <c r="AT10" s="17" t="s">
        <v>177</v>
      </c>
    </row>
    <row r="11" spans="1:46" ht="14.65" customHeight="1" x14ac:dyDescent="0.25">
      <c r="A11" s="31">
        <v>10842</v>
      </c>
      <c r="B11" s="378" t="s">
        <v>1275</v>
      </c>
      <c r="C11" s="31" t="s">
        <v>1299</v>
      </c>
      <c r="D11" s="378"/>
      <c r="E11" s="30" t="s">
        <v>1298</v>
      </c>
      <c r="F11" s="378">
        <v>21032</v>
      </c>
      <c r="G11" s="378" t="s">
        <v>226</v>
      </c>
      <c r="H11" s="380">
        <v>14</v>
      </c>
      <c r="I11" s="380"/>
      <c r="J11" s="381">
        <v>44496</v>
      </c>
      <c r="K11" s="31" t="s">
        <v>169</v>
      </c>
      <c r="L11" s="56">
        <v>6020518</v>
      </c>
      <c r="M11" s="55">
        <v>846973</v>
      </c>
      <c r="N11" s="16">
        <v>0</v>
      </c>
      <c r="O11" s="55">
        <v>60000</v>
      </c>
      <c r="P11" s="55">
        <v>0</v>
      </c>
      <c r="Q11" s="55">
        <v>6927491</v>
      </c>
      <c r="R11" s="31" t="s">
        <v>1289</v>
      </c>
      <c r="S11" s="55">
        <v>6927491</v>
      </c>
      <c r="T11" s="16">
        <v>0</v>
      </c>
      <c r="U11" s="55">
        <v>0</v>
      </c>
      <c r="V11" s="64">
        <v>0</v>
      </c>
      <c r="W11" s="57">
        <v>2600000</v>
      </c>
      <c r="X11" s="57">
        <v>0</v>
      </c>
      <c r="Y11" s="65">
        <v>4327491</v>
      </c>
      <c r="Z11" s="32">
        <v>6927491</v>
      </c>
      <c r="AA11" s="55">
        <v>6927491</v>
      </c>
      <c r="AB11" s="55">
        <v>0</v>
      </c>
      <c r="AC11" s="55">
        <v>0</v>
      </c>
      <c r="AD11" s="66">
        <v>0</v>
      </c>
      <c r="AE11" s="55">
        <v>0</v>
      </c>
      <c r="AF11" s="55">
        <v>0</v>
      </c>
      <c r="AG11" s="55">
        <v>0</v>
      </c>
      <c r="AH11" s="55">
        <v>0</v>
      </c>
      <c r="AI11" s="55">
        <v>2600000</v>
      </c>
      <c r="AJ11" s="55">
        <v>0</v>
      </c>
      <c r="AK11" s="55">
        <v>0</v>
      </c>
      <c r="AL11" s="55">
        <v>0</v>
      </c>
      <c r="AM11" s="55">
        <v>0</v>
      </c>
      <c r="AN11" s="55">
        <v>0</v>
      </c>
      <c r="AO11" s="16">
        <v>0</v>
      </c>
      <c r="AP11" s="65">
        <v>4327491</v>
      </c>
      <c r="AQ11" s="34">
        <v>6927491</v>
      </c>
      <c r="AR11" s="35">
        <v>6927491</v>
      </c>
      <c r="AS11" s="17" t="s">
        <v>177</v>
      </c>
      <c r="AT11" s="17" t="s">
        <v>177</v>
      </c>
    </row>
    <row r="12" spans="1:46" ht="14.65" customHeight="1" x14ac:dyDescent="0.25">
      <c r="A12" s="31">
        <v>10814</v>
      </c>
      <c r="B12" s="378" t="s">
        <v>1277</v>
      </c>
      <c r="C12" s="31" t="s">
        <v>528</v>
      </c>
      <c r="D12" s="378" t="s">
        <v>1307</v>
      </c>
      <c r="E12" s="30" t="s">
        <v>1295</v>
      </c>
      <c r="F12" s="378">
        <v>20735</v>
      </c>
      <c r="G12" s="378" t="s">
        <v>159</v>
      </c>
      <c r="H12" s="380">
        <v>46</v>
      </c>
      <c r="I12" s="380"/>
      <c r="J12" s="381">
        <v>44518</v>
      </c>
      <c r="K12" s="31" t="s">
        <v>169</v>
      </c>
      <c r="L12" s="56">
        <v>9778274</v>
      </c>
      <c r="M12" s="55">
        <v>3878652</v>
      </c>
      <c r="N12" s="16">
        <v>2500000</v>
      </c>
      <c r="O12" s="55">
        <v>2048379</v>
      </c>
      <c r="P12" s="55">
        <v>491809</v>
      </c>
      <c r="Q12" s="55">
        <v>18697114</v>
      </c>
      <c r="R12" s="31" t="s">
        <v>1289</v>
      </c>
      <c r="S12" s="55">
        <v>18697114</v>
      </c>
      <c r="T12" s="16">
        <v>0</v>
      </c>
      <c r="U12" s="55">
        <v>0</v>
      </c>
      <c r="V12" s="64">
        <v>14060454</v>
      </c>
      <c r="W12" s="57">
        <v>0</v>
      </c>
      <c r="X12" s="57">
        <v>0</v>
      </c>
      <c r="Y12" s="65">
        <v>4636660</v>
      </c>
      <c r="Z12" s="32">
        <v>18697114</v>
      </c>
      <c r="AA12" s="55">
        <v>18697114</v>
      </c>
      <c r="AB12" s="55">
        <v>0</v>
      </c>
      <c r="AC12" s="55">
        <v>0</v>
      </c>
      <c r="AD12" s="66">
        <v>0</v>
      </c>
      <c r="AE12" s="55">
        <v>0</v>
      </c>
      <c r="AF12" s="55">
        <v>0</v>
      </c>
      <c r="AG12" s="55">
        <v>0</v>
      </c>
      <c r="AH12" s="55">
        <v>0</v>
      </c>
      <c r="AI12" s="55">
        <v>0</v>
      </c>
      <c r="AJ12" s="55">
        <v>0</v>
      </c>
      <c r="AK12" s="55">
        <v>0</v>
      </c>
      <c r="AL12" s="55">
        <v>0</v>
      </c>
      <c r="AM12" s="55">
        <v>1500000</v>
      </c>
      <c r="AN12" s="55">
        <v>14060454</v>
      </c>
      <c r="AO12" s="16">
        <v>14060454</v>
      </c>
      <c r="AP12" s="65">
        <v>4636660</v>
      </c>
      <c r="AQ12" s="34">
        <v>18697114</v>
      </c>
      <c r="AR12" s="35">
        <v>18697114</v>
      </c>
      <c r="AS12" s="17" t="s">
        <v>177</v>
      </c>
      <c r="AT12" s="17" t="s">
        <v>177</v>
      </c>
    </row>
    <row r="13" spans="1:46" ht="14.65" customHeight="1" x14ac:dyDescent="0.25">
      <c r="A13" s="31">
        <v>10844</v>
      </c>
      <c r="B13" s="378" t="s">
        <v>1276</v>
      </c>
      <c r="C13" s="31" t="s">
        <v>528</v>
      </c>
      <c r="D13" s="378" t="s">
        <v>1308</v>
      </c>
      <c r="E13" s="30" t="s">
        <v>1295</v>
      </c>
      <c r="F13" s="378">
        <v>20735</v>
      </c>
      <c r="G13" s="378" t="s">
        <v>159</v>
      </c>
      <c r="H13" s="380">
        <v>112</v>
      </c>
      <c r="I13" s="380"/>
      <c r="J13" s="381">
        <v>44518</v>
      </c>
      <c r="K13" s="31" t="s">
        <v>169</v>
      </c>
      <c r="L13" s="56">
        <v>17987555</v>
      </c>
      <c r="M13" s="55">
        <v>5485112</v>
      </c>
      <c r="N13" s="16">
        <v>2050000</v>
      </c>
      <c r="O13" s="55">
        <v>2500000</v>
      </c>
      <c r="P13" s="55">
        <v>3432587</v>
      </c>
      <c r="Q13" s="55">
        <v>31455254</v>
      </c>
      <c r="R13" s="31" t="s">
        <v>175</v>
      </c>
      <c r="S13" s="55">
        <v>31455254</v>
      </c>
      <c r="T13" s="16">
        <v>3200000</v>
      </c>
      <c r="U13" s="55">
        <v>15500000</v>
      </c>
      <c r="V13" s="64">
        <v>11505000</v>
      </c>
      <c r="W13" s="57">
        <v>0</v>
      </c>
      <c r="X13" s="57">
        <v>0</v>
      </c>
      <c r="Y13" s="65">
        <v>1250254</v>
      </c>
      <c r="Z13" s="32">
        <v>31455254</v>
      </c>
      <c r="AA13" s="55">
        <v>31455254</v>
      </c>
      <c r="AB13" s="55">
        <v>0</v>
      </c>
      <c r="AC13" s="55">
        <v>0</v>
      </c>
      <c r="AD13" s="66">
        <v>18700000</v>
      </c>
      <c r="AE13" s="55">
        <v>0</v>
      </c>
      <c r="AF13" s="55">
        <v>0</v>
      </c>
      <c r="AG13" s="55">
        <v>0</v>
      </c>
      <c r="AH13" s="55">
        <v>0</v>
      </c>
      <c r="AI13" s="55">
        <v>0</v>
      </c>
      <c r="AJ13" s="55">
        <v>0</v>
      </c>
      <c r="AK13" s="55">
        <v>407025</v>
      </c>
      <c r="AL13" s="55">
        <v>11505000</v>
      </c>
      <c r="AM13" s="55">
        <v>0</v>
      </c>
      <c r="AN13" s="55">
        <v>0</v>
      </c>
      <c r="AO13" s="16">
        <v>11505000</v>
      </c>
      <c r="AP13" s="65">
        <v>1250254</v>
      </c>
      <c r="AQ13" s="34">
        <v>31455254</v>
      </c>
      <c r="AR13" s="35">
        <v>31455254</v>
      </c>
      <c r="AS13" s="17" t="s">
        <v>177</v>
      </c>
      <c r="AT13" s="17" t="s">
        <v>177</v>
      </c>
    </row>
    <row r="14" spans="1:46" ht="14.65" customHeight="1" x14ac:dyDescent="0.25">
      <c r="A14" s="31">
        <v>10950</v>
      </c>
      <c r="B14" s="378" t="s">
        <v>1287</v>
      </c>
      <c r="C14" s="31" t="s">
        <v>528</v>
      </c>
      <c r="D14" s="378" t="s">
        <v>1309</v>
      </c>
      <c r="E14" s="30" t="s">
        <v>280</v>
      </c>
      <c r="F14" s="3">
        <v>21157</v>
      </c>
      <c r="G14" s="378" t="s">
        <v>287</v>
      </c>
      <c r="H14" s="380">
        <v>82</v>
      </c>
      <c r="I14" s="380"/>
      <c r="J14" s="381">
        <v>44518</v>
      </c>
      <c r="K14" s="31" t="s">
        <v>1107</v>
      </c>
      <c r="L14" s="56">
        <v>4885000</v>
      </c>
      <c r="M14" s="55">
        <v>1460959</v>
      </c>
      <c r="N14" s="16">
        <v>5354000</v>
      </c>
      <c r="O14" s="55">
        <v>1402229</v>
      </c>
      <c r="P14" s="55">
        <v>560851</v>
      </c>
      <c r="Q14" s="55">
        <v>13663039</v>
      </c>
      <c r="R14" s="31" t="s">
        <v>175</v>
      </c>
      <c r="S14" s="55">
        <v>13663039</v>
      </c>
      <c r="T14" s="16">
        <v>3275000</v>
      </c>
      <c r="U14" s="55">
        <v>3280000</v>
      </c>
      <c r="V14" s="64">
        <v>4601584</v>
      </c>
      <c r="W14" s="57">
        <v>2415000</v>
      </c>
      <c r="X14" s="57">
        <v>0</v>
      </c>
      <c r="Y14" s="65">
        <v>91455</v>
      </c>
      <c r="Z14" s="32">
        <v>13663039</v>
      </c>
      <c r="AA14" s="55">
        <v>13663039</v>
      </c>
      <c r="AB14" s="55">
        <v>0</v>
      </c>
      <c r="AC14" s="55">
        <v>0</v>
      </c>
      <c r="AD14" s="66">
        <v>6555000</v>
      </c>
      <c r="AE14" s="55">
        <v>0</v>
      </c>
      <c r="AF14" s="55">
        <v>2415000</v>
      </c>
      <c r="AG14" s="55">
        <v>0</v>
      </c>
      <c r="AH14" s="55">
        <v>0</v>
      </c>
      <c r="AI14" s="55">
        <v>0</v>
      </c>
      <c r="AJ14" s="55">
        <v>0</v>
      </c>
      <c r="AK14" s="55">
        <v>460158</v>
      </c>
      <c r="AL14" s="55">
        <v>4601584</v>
      </c>
      <c r="AM14" s="55">
        <v>0</v>
      </c>
      <c r="AN14" s="55">
        <v>0</v>
      </c>
      <c r="AO14" s="16">
        <v>4601584</v>
      </c>
      <c r="AP14" s="65">
        <v>91455</v>
      </c>
      <c r="AQ14" s="34">
        <v>13663039</v>
      </c>
      <c r="AR14" s="35">
        <v>13663039</v>
      </c>
      <c r="AS14" s="17" t="s">
        <v>177</v>
      </c>
      <c r="AT14" s="17" t="s">
        <v>177</v>
      </c>
    </row>
    <row r="15" spans="1:46" ht="14.65" customHeight="1" x14ac:dyDescent="0.25">
      <c r="A15" s="31">
        <v>10778</v>
      </c>
      <c r="B15" s="378" t="s">
        <v>1278</v>
      </c>
      <c r="C15" s="31" t="s">
        <v>1038</v>
      </c>
      <c r="D15" s="378" t="s">
        <v>1310</v>
      </c>
      <c r="E15" s="30" t="s">
        <v>120</v>
      </c>
      <c r="F15" s="378">
        <v>21801</v>
      </c>
      <c r="G15" s="378" t="s">
        <v>161</v>
      </c>
      <c r="H15" s="380">
        <v>153</v>
      </c>
      <c r="I15" s="380"/>
      <c r="J15" s="381">
        <v>44518</v>
      </c>
      <c r="K15" s="31" t="s">
        <v>1107</v>
      </c>
      <c r="L15" s="56">
        <v>12500341</v>
      </c>
      <c r="M15" s="55">
        <v>2669684</v>
      </c>
      <c r="N15" s="16">
        <v>6670000</v>
      </c>
      <c r="O15" s="55">
        <v>2500000</v>
      </c>
      <c r="P15" s="55">
        <v>808085</v>
      </c>
      <c r="Q15" s="55">
        <v>25148110</v>
      </c>
      <c r="R15" s="31" t="s">
        <v>175</v>
      </c>
      <c r="S15" s="55">
        <v>25148110</v>
      </c>
      <c r="T15" s="33">
        <v>5200000</v>
      </c>
      <c r="U15" s="55">
        <v>6750000</v>
      </c>
      <c r="V15" s="64">
        <v>8475167</v>
      </c>
      <c r="W15" s="57">
        <v>3740000</v>
      </c>
      <c r="X15" s="57">
        <v>0</v>
      </c>
      <c r="Y15" s="65">
        <v>982943</v>
      </c>
      <c r="Z15" s="32">
        <v>25148110</v>
      </c>
      <c r="AA15" s="55">
        <v>25148110</v>
      </c>
      <c r="AB15" s="55">
        <v>0</v>
      </c>
      <c r="AC15" s="55">
        <v>0</v>
      </c>
      <c r="AD15" s="66">
        <v>11950000</v>
      </c>
      <c r="AE15" s="55">
        <v>0</v>
      </c>
      <c r="AF15" s="55">
        <v>2500000</v>
      </c>
      <c r="AG15" s="55">
        <v>1240000</v>
      </c>
      <c r="AH15" s="55">
        <v>0</v>
      </c>
      <c r="AI15" s="55">
        <v>0</v>
      </c>
      <c r="AJ15" s="55">
        <v>0</v>
      </c>
      <c r="AK15" s="55">
        <v>847517</v>
      </c>
      <c r="AL15" s="55">
        <v>8475167</v>
      </c>
      <c r="AM15" s="55">
        <v>0</v>
      </c>
      <c r="AN15" s="55">
        <v>0</v>
      </c>
      <c r="AO15" s="16">
        <v>8475167</v>
      </c>
      <c r="AP15" s="65">
        <v>982943</v>
      </c>
      <c r="AQ15" s="34">
        <v>25148110</v>
      </c>
      <c r="AR15" s="35">
        <v>25148110</v>
      </c>
      <c r="AS15" s="17" t="s">
        <v>177</v>
      </c>
      <c r="AT15" s="17" t="s">
        <v>177</v>
      </c>
    </row>
    <row r="16" spans="1:46" ht="14.65" customHeight="1" x14ac:dyDescent="0.25">
      <c r="A16" s="31">
        <v>10856</v>
      </c>
      <c r="B16" s="378" t="s">
        <v>1279</v>
      </c>
      <c r="C16" s="39" t="s">
        <v>912</v>
      </c>
      <c r="D16" s="378" t="s">
        <v>1311</v>
      </c>
      <c r="E16" s="30" t="s">
        <v>179</v>
      </c>
      <c r="F16" s="378">
        <v>21690</v>
      </c>
      <c r="G16" s="378" t="s">
        <v>224</v>
      </c>
      <c r="H16" s="380">
        <v>67</v>
      </c>
      <c r="I16" s="380"/>
      <c r="J16" s="381">
        <v>44518</v>
      </c>
      <c r="K16" s="31" t="s">
        <v>1107</v>
      </c>
      <c r="L16" s="56">
        <v>6928441</v>
      </c>
      <c r="M16" s="55">
        <v>1717505</v>
      </c>
      <c r="N16" s="16">
        <v>3592481</v>
      </c>
      <c r="O16" s="55">
        <v>1535847</v>
      </c>
      <c r="P16" s="55">
        <v>635627</v>
      </c>
      <c r="Q16" s="55">
        <v>14409901</v>
      </c>
      <c r="R16" s="31" t="s">
        <v>1289</v>
      </c>
      <c r="S16" s="55">
        <v>14409901</v>
      </c>
      <c r="T16" s="33">
        <v>4070000</v>
      </c>
      <c r="U16" s="55">
        <v>2660000</v>
      </c>
      <c r="V16" s="64">
        <v>5140664</v>
      </c>
      <c r="W16" s="57">
        <v>2165000</v>
      </c>
      <c r="X16" s="57">
        <v>1000000</v>
      </c>
      <c r="Y16" s="65">
        <v>-625763</v>
      </c>
      <c r="Z16" s="32">
        <v>14409901</v>
      </c>
      <c r="AA16" s="55">
        <v>14409901</v>
      </c>
      <c r="AB16" s="55">
        <v>1000000</v>
      </c>
      <c r="AC16" s="55">
        <v>0</v>
      </c>
      <c r="AD16" s="66">
        <v>6730000</v>
      </c>
      <c r="AE16" s="55">
        <v>0</v>
      </c>
      <c r="AF16" s="55">
        <v>2165000</v>
      </c>
      <c r="AG16" s="55">
        <v>0</v>
      </c>
      <c r="AH16" s="55">
        <v>0</v>
      </c>
      <c r="AI16" s="55">
        <v>0</v>
      </c>
      <c r="AJ16" s="55">
        <v>0</v>
      </c>
      <c r="AK16" s="55">
        <v>571242</v>
      </c>
      <c r="AL16" s="55">
        <v>5140664</v>
      </c>
      <c r="AM16" s="55">
        <v>0</v>
      </c>
      <c r="AN16" s="55">
        <v>0</v>
      </c>
      <c r="AO16" s="16">
        <v>5140664</v>
      </c>
      <c r="AP16" s="65">
        <v>-625763</v>
      </c>
      <c r="AQ16" s="34">
        <v>14409901</v>
      </c>
      <c r="AR16" s="35">
        <v>14409901</v>
      </c>
      <c r="AS16" s="17" t="s">
        <v>177</v>
      </c>
      <c r="AT16" s="17" t="s">
        <v>177</v>
      </c>
    </row>
    <row r="17" spans="1:46" ht="14.65" customHeight="1" x14ac:dyDescent="0.25">
      <c r="A17" s="31">
        <v>10848</v>
      </c>
      <c r="B17" s="378" t="s">
        <v>1280</v>
      </c>
      <c r="C17" s="31" t="s">
        <v>1300</v>
      </c>
      <c r="D17" s="378" t="s">
        <v>1312</v>
      </c>
      <c r="E17" s="30" t="s">
        <v>104</v>
      </c>
      <c r="F17" s="378">
        <v>21202</v>
      </c>
      <c r="G17" s="378" t="s">
        <v>156</v>
      </c>
      <c r="H17" s="380">
        <v>72</v>
      </c>
      <c r="I17" s="380"/>
      <c r="J17" s="381">
        <v>44523</v>
      </c>
      <c r="K17" s="31" t="s">
        <v>169</v>
      </c>
      <c r="L17" s="56">
        <v>21305183</v>
      </c>
      <c r="M17" s="55">
        <v>4794446</v>
      </c>
      <c r="N17" s="16">
        <v>1215550</v>
      </c>
      <c r="O17" s="55">
        <v>3000000</v>
      </c>
      <c r="P17" s="55">
        <v>636340</v>
      </c>
      <c r="Q17" s="55">
        <v>30951519</v>
      </c>
      <c r="R17" s="31" t="s">
        <v>1289</v>
      </c>
      <c r="S17" s="55">
        <v>30951519</v>
      </c>
      <c r="T17" s="33">
        <v>7545000</v>
      </c>
      <c r="U17" s="55">
        <v>7455000</v>
      </c>
      <c r="V17" s="64">
        <v>10263121</v>
      </c>
      <c r="W17" s="57">
        <v>1000000</v>
      </c>
      <c r="X17" s="57">
        <v>3300000</v>
      </c>
      <c r="Y17" s="65">
        <v>1388398</v>
      </c>
      <c r="Z17" s="32">
        <v>30951519</v>
      </c>
      <c r="AA17" s="55">
        <v>30951519</v>
      </c>
      <c r="AB17" s="55">
        <v>0</v>
      </c>
      <c r="AC17" s="55">
        <v>3300000</v>
      </c>
      <c r="AD17" s="66">
        <v>15000000</v>
      </c>
      <c r="AE17" s="55">
        <v>0</v>
      </c>
      <c r="AF17" s="55">
        <v>0</v>
      </c>
      <c r="AG17" s="55">
        <v>1000000</v>
      </c>
      <c r="AH17" s="55">
        <v>0</v>
      </c>
      <c r="AI17" s="55">
        <v>0</v>
      </c>
      <c r="AJ17" s="55">
        <v>0</v>
      </c>
      <c r="AK17" s="55">
        <v>1026312</v>
      </c>
      <c r="AL17" s="55">
        <v>10263121</v>
      </c>
      <c r="AM17" s="55">
        <v>0</v>
      </c>
      <c r="AN17" s="55">
        <v>0</v>
      </c>
      <c r="AO17" s="16">
        <v>10263121</v>
      </c>
      <c r="AP17" s="65">
        <v>1388398</v>
      </c>
      <c r="AQ17" s="34">
        <v>30951519</v>
      </c>
      <c r="AR17" s="35">
        <v>30951519</v>
      </c>
      <c r="AS17" s="17" t="s">
        <v>177</v>
      </c>
      <c r="AT17" s="17" t="s">
        <v>1313</v>
      </c>
    </row>
    <row r="18" spans="1:46" ht="14.65" customHeight="1" x14ac:dyDescent="0.25">
      <c r="A18" s="31">
        <v>10779</v>
      </c>
      <c r="B18" s="378" t="s">
        <v>1314</v>
      </c>
      <c r="C18" s="31" t="s">
        <v>1038</v>
      </c>
      <c r="D18" s="378" t="s">
        <v>1315</v>
      </c>
      <c r="E18" s="30" t="s">
        <v>199</v>
      </c>
      <c r="F18" s="378">
        <v>21040</v>
      </c>
      <c r="G18" s="378" t="s">
        <v>160</v>
      </c>
      <c r="H18" s="380">
        <v>70</v>
      </c>
      <c r="I18" s="380"/>
      <c r="J18" s="381">
        <v>44538</v>
      </c>
      <c r="K18" s="31" t="s">
        <v>169</v>
      </c>
      <c r="L18" s="56">
        <v>17837993</v>
      </c>
      <c r="M18" s="55">
        <v>3377557</v>
      </c>
      <c r="N18" s="16">
        <v>2100000</v>
      </c>
      <c r="O18" s="55">
        <v>2500000</v>
      </c>
      <c r="P18" s="55">
        <v>754634</v>
      </c>
      <c r="Q18" s="55">
        <v>26570184</v>
      </c>
      <c r="R18" s="31" t="s">
        <v>1289</v>
      </c>
      <c r="S18" s="55">
        <v>26570184</v>
      </c>
      <c r="T18" s="16">
        <v>0</v>
      </c>
      <c r="U18" s="55">
        <v>9566200</v>
      </c>
      <c r="V18" s="64">
        <v>13273673</v>
      </c>
      <c r="W18" s="57">
        <v>550000</v>
      </c>
      <c r="X18" s="57">
        <v>0</v>
      </c>
      <c r="Y18" s="65">
        <v>3180311</v>
      </c>
      <c r="Z18" s="32">
        <v>26570184</v>
      </c>
      <c r="AA18" s="55">
        <v>26570184</v>
      </c>
      <c r="AB18" s="55">
        <v>0</v>
      </c>
      <c r="AC18" s="55">
        <v>0</v>
      </c>
      <c r="AD18" s="66">
        <v>9566200</v>
      </c>
      <c r="AE18" s="55">
        <v>550000</v>
      </c>
      <c r="AF18" s="55">
        <v>0</v>
      </c>
      <c r="AG18" s="55">
        <v>0</v>
      </c>
      <c r="AH18" s="55">
        <v>0</v>
      </c>
      <c r="AI18" s="55">
        <v>0</v>
      </c>
      <c r="AJ18" s="55">
        <v>0</v>
      </c>
      <c r="AK18" s="55">
        <v>0</v>
      </c>
      <c r="AL18" s="55">
        <v>0</v>
      </c>
      <c r="AM18" s="55">
        <v>1500000</v>
      </c>
      <c r="AN18" s="55">
        <v>13273673</v>
      </c>
      <c r="AO18" s="16">
        <v>13273673</v>
      </c>
      <c r="AP18" s="65">
        <v>3180311</v>
      </c>
      <c r="AQ18" s="34">
        <v>26570184</v>
      </c>
      <c r="AR18" s="35">
        <v>26570184</v>
      </c>
      <c r="AS18" s="17" t="s">
        <v>177</v>
      </c>
      <c r="AT18" s="17" t="s">
        <v>177</v>
      </c>
    </row>
    <row r="19" spans="1:46" ht="14.65" customHeight="1" x14ac:dyDescent="0.25">
      <c r="A19" s="31">
        <v>10862</v>
      </c>
      <c r="B19" s="378" t="s">
        <v>1281</v>
      </c>
      <c r="C19" s="31" t="s">
        <v>1038</v>
      </c>
      <c r="D19" s="378" t="s">
        <v>1316</v>
      </c>
      <c r="E19" s="30" t="s">
        <v>1301</v>
      </c>
      <c r="F19" s="378">
        <v>20745</v>
      </c>
      <c r="G19" s="378" t="s">
        <v>159</v>
      </c>
      <c r="H19" s="380">
        <v>163</v>
      </c>
      <c r="I19" s="380"/>
      <c r="J19" s="381">
        <v>44539</v>
      </c>
      <c r="K19" s="31" t="s">
        <v>169</v>
      </c>
      <c r="L19" s="56">
        <v>30028374</v>
      </c>
      <c r="M19" s="55">
        <v>9092999</v>
      </c>
      <c r="N19" s="16">
        <v>6800000</v>
      </c>
      <c r="O19" s="55">
        <v>4000000</v>
      </c>
      <c r="P19" s="55">
        <v>1116510</v>
      </c>
      <c r="Q19" s="55">
        <v>51037883</v>
      </c>
      <c r="R19" s="31" t="s">
        <v>1289</v>
      </c>
      <c r="S19" s="55">
        <v>51037883</v>
      </c>
      <c r="T19" s="33">
        <v>0</v>
      </c>
      <c r="U19" s="55">
        <v>22910000</v>
      </c>
      <c r="V19" s="64">
        <v>14057237</v>
      </c>
      <c r="W19" s="57">
        <v>3400000</v>
      </c>
      <c r="X19" s="57">
        <v>0</v>
      </c>
      <c r="Y19" s="65">
        <v>10670646</v>
      </c>
      <c r="Z19" s="32">
        <v>51037883</v>
      </c>
      <c r="AA19" s="55">
        <v>51037883</v>
      </c>
      <c r="AB19" s="55">
        <v>0</v>
      </c>
      <c r="AC19" s="55">
        <v>0</v>
      </c>
      <c r="AD19" s="66">
        <v>22910000</v>
      </c>
      <c r="AE19" s="55">
        <v>300000</v>
      </c>
      <c r="AF19" s="55">
        <v>2500000</v>
      </c>
      <c r="AG19" s="55">
        <v>600000</v>
      </c>
      <c r="AH19" s="55">
        <v>0</v>
      </c>
      <c r="AI19" s="55">
        <v>0</v>
      </c>
      <c r="AJ19" s="55">
        <v>0</v>
      </c>
      <c r="AK19" s="55">
        <v>1405724</v>
      </c>
      <c r="AL19" s="55">
        <v>14057237</v>
      </c>
      <c r="AM19" s="55">
        <v>0</v>
      </c>
      <c r="AN19" s="55">
        <v>0</v>
      </c>
      <c r="AO19" s="16">
        <v>14057237</v>
      </c>
      <c r="AP19" s="65">
        <v>10670646</v>
      </c>
      <c r="AQ19" s="34">
        <v>51037883</v>
      </c>
      <c r="AR19" s="35">
        <v>51037883</v>
      </c>
      <c r="AS19" s="17" t="s">
        <v>177</v>
      </c>
      <c r="AT19" s="17" t="s">
        <v>177</v>
      </c>
    </row>
    <row r="20" spans="1:46" ht="14.65" customHeight="1" x14ac:dyDescent="0.25">
      <c r="A20" s="31">
        <v>10954</v>
      </c>
      <c r="B20" s="378" t="s">
        <v>1282</v>
      </c>
      <c r="C20" s="378" t="s">
        <v>1297</v>
      </c>
      <c r="D20" s="378" t="s">
        <v>1317</v>
      </c>
      <c r="E20" s="30" t="s">
        <v>196</v>
      </c>
      <c r="F20" s="378">
        <v>21040</v>
      </c>
      <c r="G20" s="378" t="s">
        <v>225</v>
      </c>
      <c r="H20" s="380">
        <v>283</v>
      </c>
      <c r="I20" s="380">
        <v>15</v>
      </c>
      <c r="J20" s="381">
        <v>44551</v>
      </c>
      <c r="K20" s="31" t="s">
        <v>1107</v>
      </c>
      <c r="L20" s="56">
        <v>18863613</v>
      </c>
      <c r="M20" s="55">
        <v>6808211</v>
      </c>
      <c r="N20" s="16">
        <v>29788162</v>
      </c>
      <c r="O20" s="55">
        <v>4765187</v>
      </c>
      <c r="P20" s="55">
        <v>3318442</v>
      </c>
      <c r="Q20" s="55">
        <v>63543615</v>
      </c>
      <c r="R20" s="31" t="s">
        <v>1289</v>
      </c>
      <c r="S20" s="55">
        <v>63543615</v>
      </c>
      <c r="T20" s="33">
        <v>32000000</v>
      </c>
      <c r="U20" s="55">
        <v>40676000</v>
      </c>
      <c r="V20" s="64">
        <v>20459737</v>
      </c>
      <c r="W20" s="57">
        <v>0</v>
      </c>
      <c r="X20" s="57">
        <v>0</v>
      </c>
      <c r="Y20" s="65">
        <v>-29592122</v>
      </c>
      <c r="Z20" s="32">
        <v>63543615</v>
      </c>
      <c r="AA20" s="55">
        <v>63543615</v>
      </c>
      <c r="AB20" s="55">
        <v>0</v>
      </c>
      <c r="AC20" s="55">
        <v>0</v>
      </c>
      <c r="AD20" s="66">
        <v>72676000</v>
      </c>
      <c r="AE20" s="55">
        <v>0</v>
      </c>
      <c r="AF20" s="55">
        <v>0</v>
      </c>
      <c r="AG20" s="55">
        <v>0</v>
      </c>
      <c r="AH20" s="55">
        <v>0</v>
      </c>
      <c r="AI20" s="55">
        <v>0</v>
      </c>
      <c r="AJ20" s="55">
        <v>0</v>
      </c>
      <c r="AK20" s="55">
        <v>2358707</v>
      </c>
      <c r="AL20" s="55">
        <v>20459737</v>
      </c>
      <c r="AM20" s="55">
        <v>0</v>
      </c>
      <c r="AN20" s="55">
        <v>0</v>
      </c>
      <c r="AO20" s="16">
        <v>20459737</v>
      </c>
      <c r="AP20" s="65">
        <v>-29592122</v>
      </c>
      <c r="AQ20" s="34">
        <v>63543615</v>
      </c>
      <c r="AR20" s="35">
        <v>63543615</v>
      </c>
      <c r="AS20" s="17" t="s">
        <v>177</v>
      </c>
      <c r="AT20" s="17" t="s">
        <v>177</v>
      </c>
    </row>
    <row r="21" spans="1:46" ht="14.65" customHeight="1" x14ac:dyDescent="0.25">
      <c r="A21" s="31">
        <v>10881</v>
      </c>
      <c r="B21" s="378" t="s">
        <v>1283</v>
      </c>
      <c r="C21" s="31" t="s">
        <v>583</v>
      </c>
      <c r="D21" s="378" t="s">
        <v>1318</v>
      </c>
      <c r="E21" s="30" t="s">
        <v>261</v>
      </c>
      <c r="F21" s="378">
        <v>20903</v>
      </c>
      <c r="G21" s="378" t="s">
        <v>162</v>
      </c>
      <c r="H21" s="380">
        <v>140</v>
      </c>
      <c r="I21" s="380">
        <v>4</v>
      </c>
      <c r="J21" s="381">
        <v>44560</v>
      </c>
      <c r="K21" s="31" t="s">
        <v>170</v>
      </c>
      <c r="L21" s="56">
        <v>19650683</v>
      </c>
      <c r="M21" s="55">
        <v>5184856</v>
      </c>
      <c r="N21" s="16">
        <v>10916018</v>
      </c>
      <c r="O21" s="55">
        <v>2500000</v>
      </c>
      <c r="P21" s="55">
        <v>733582</v>
      </c>
      <c r="Q21" s="55">
        <v>38985139</v>
      </c>
      <c r="R21" s="31" t="s">
        <v>1289</v>
      </c>
      <c r="S21" s="55">
        <v>38985139</v>
      </c>
      <c r="T21" s="33">
        <v>8405000</v>
      </c>
      <c r="U21" s="55">
        <v>10300000</v>
      </c>
      <c r="V21" s="64">
        <v>12831386</v>
      </c>
      <c r="W21" s="57">
        <v>2400000</v>
      </c>
      <c r="X21" s="57">
        <v>2444897</v>
      </c>
      <c r="Y21" s="65">
        <v>2603856</v>
      </c>
      <c r="Z21" s="32">
        <v>38985139</v>
      </c>
      <c r="AA21" s="55">
        <v>38985139</v>
      </c>
      <c r="AB21" s="55">
        <v>0</v>
      </c>
      <c r="AC21" s="55">
        <v>2444897</v>
      </c>
      <c r="AD21" s="66">
        <v>18705000</v>
      </c>
      <c r="AE21" s="55">
        <v>0</v>
      </c>
      <c r="AF21" s="55">
        <v>2400000</v>
      </c>
      <c r="AG21" s="55">
        <v>0</v>
      </c>
      <c r="AH21" s="55">
        <v>0</v>
      </c>
      <c r="AI21" s="55">
        <v>0</v>
      </c>
      <c r="AJ21" s="55">
        <v>0</v>
      </c>
      <c r="AK21" s="55">
        <v>1394716</v>
      </c>
      <c r="AL21" s="55">
        <v>12831386</v>
      </c>
      <c r="AM21" s="55">
        <v>0</v>
      </c>
      <c r="AN21" s="55">
        <v>0</v>
      </c>
      <c r="AO21" s="16">
        <v>12831386</v>
      </c>
      <c r="AP21" s="65">
        <v>2603856</v>
      </c>
      <c r="AQ21" s="34">
        <v>38985139</v>
      </c>
      <c r="AR21" s="35">
        <v>38985139</v>
      </c>
      <c r="AS21" s="17" t="s">
        <v>177</v>
      </c>
      <c r="AT21" s="17" t="s">
        <v>177</v>
      </c>
    </row>
    <row r="22" spans="1:46" ht="14.65" customHeight="1" x14ac:dyDescent="0.25">
      <c r="A22" s="31">
        <v>10978</v>
      </c>
      <c r="B22" s="378" t="s">
        <v>1284</v>
      </c>
      <c r="C22" s="31" t="s">
        <v>430</v>
      </c>
      <c r="D22" s="378" t="s">
        <v>1319</v>
      </c>
      <c r="E22" s="30" t="s">
        <v>1302</v>
      </c>
      <c r="F22" s="74">
        <v>20906</v>
      </c>
      <c r="G22" s="378" t="s">
        <v>162</v>
      </c>
      <c r="H22" s="380">
        <v>147</v>
      </c>
      <c r="I22" s="380"/>
      <c r="J22" s="381">
        <v>44550</v>
      </c>
      <c r="K22" s="31" t="s">
        <v>1107</v>
      </c>
      <c r="L22" s="56">
        <v>14853519</v>
      </c>
      <c r="M22" s="55">
        <v>18159986</v>
      </c>
      <c r="N22" s="16">
        <v>33449000</v>
      </c>
      <c r="O22" s="55">
        <v>4642592</v>
      </c>
      <c r="P22" s="55">
        <v>1362655</v>
      </c>
      <c r="Q22" s="55">
        <v>72467752</v>
      </c>
      <c r="R22" s="31" t="s">
        <v>1289</v>
      </c>
      <c r="S22" s="55">
        <v>72467752</v>
      </c>
      <c r="T22" s="33">
        <v>0</v>
      </c>
      <c r="U22" s="55">
        <v>0</v>
      </c>
      <c r="V22" s="64">
        <v>22706113</v>
      </c>
      <c r="W22" s="57">
        <v>0</v>
      </c>
      <c r="X22" s="57">
        <v>0</v>
      </c>
      <c r="Y22" s="65">
        <v>49761639</v>
      </c>
      <c r="Z22" s="32">
        <v>72467752</v>
      </c>
      <c r="AA22" s="55">
        <v>72467752</v>
      </c>
      <c r="AB22" s="55">
        <v>0</v>
      </c>
      <c r="AC22" s="55">
        <v>0</v>
      </c>
      <c r="AD22" s="66">
        <v>0</v>
      </c>
      <c r="AE22" s="55">
        <v>0</v>
      </c>
      <c r="AF22" s="55">
        <v>0</v>
      </c>
      <c r="AG22" s="55">
        <v>0</v>
      </c>
      <c r="AH22" s="55">
        <v>0</v>
      </c>
      <c r="AI22" s="55">
        <v>0</v>
      </c>
      <c r="AJ22" s="55">
        <v>0</v>
      </c>
      <c r="AK22" s="55">
        <v>2365220</v>
      </c>
      <c r="AL22" s="55">
        <v>22706113</v>
      </c>
      <c r="AM22" s="55">
        <v>0</v>
      </c>
      <c r="AN22" s="55">
        <v>0</v>
      </c>
      <c r="AO22" s="16">
        <v>22706113</v>
      </c>
      <c r="AP22" s="65">
        <v>49761639</v>
      </c>
      <c r="AQ22" s="34">
        <v>72467752</v>
      </c>
      <c r="AR22" s="35">
        <v>72467752</v>
      </c>
      <c r="AS22" s="17" t="s">
        <v>177</v>
      </c>
      <c r="AT22" s="17" t="s">
        <v>177</v>
      </c>
    </row>
    <row r="23" spans="1:46" ht="14.65" customHeight="1" x14ac:dyDescent="0.25">
      <c r="A23" s="31">
        <v>10979</v>
      </c>
      <c r="B23" s="378" t="s">
        <v>1285</v>
      </c>
      <c r="C23" s="31" t="s">
        <v>430</v>
      </c>
      <c r="D23" s="378" t="s">
        <v>1320</v>
      </c>
      <c r="E23" s="30" t="s">
        <v>933</v>
      </c>
      <c r="F23" s="74">
        <v>20855</v>
      </c>
      <c r="G23" s="378" t="s">
        <v>162</v>
      </c>
      <c r="H23" s="380">
        <v>144</v>
      </c>
      <c r="I23" s="380"/>
      <c r="J23" s="381">
        <v>44550</v>
      </c>
      <c r="K23" s="31" t="s">
        <v>1107</v>
      </c>
      <c r="L23" s="56">
        <v>14429205</v>
      </c>
      <c r="M23" s="55">
        <v>6637539</v>
      </c>
      <c r="N23" s="16">
        <v>33600600</v>
      </c>
      <c r="O23" s="55">
        <v>4635203</v>
      </c>
      <c r="P23" s="55">
        <v>1746736</v>
      </c>
      <c r="Q23" s="55">
        <v>61049283</v>
      </c>
      <c r="R23" s="31" t="s">
        <v>1289</v>
      </c>
      <c r="S23" s="55">
        <v>61049283</v>
      </c>
      <c r="T23" s="33">
        <v>0</v>
      </c>
      <c r="U23" s="55">
        <v>0</v>
      </c>
      <c r="V23" s="64">
        <v>19317125</v>
      </c>
      <c r="W23" s="57">
        <v>0</v>
      </c>
      <c r="X23" s="57">
        <v>0</v>
      </c>
      <c r="Y23" s="65">
        <v>41732158</v>
      </c>
      <c r="Z23" s="32">
        <v>61049283</v>
      </c>
      <c r="AA23" s="55">
        <v>61049283</v>
      </c>
      <c r="AB23" s="55">
        <v>0</v>
      </c>
      <c r="AC23" s="55">
        <v>0</v>
      </c>
      <c r="AD23" s="66">
        <v>0</v>
      </c>
      <c r="AE23" s="55">
        <v>0</v>
      </c>
      <c r="AF23" s="55">
        <v>0</v>
      </c>
      <c r="AG23" s="55">
        <v>0</v>
      </c>
      <c r="AH23" s="55">
        <v>0</v>
      </c>
      <c r="AI23" s="55">
        <v>0</v>
      </c>
      <c r="AJ23" s="55">
        <v>0</v>
      </c>
      <c r="AK23" s="55">
        <v>2077110</v>
      </c>
      <c r="AL23" s="55">
        <v>19317125</v>
      </c>
      <c r="AM23" s="55">
        <v>0</v>
      </c>
      <c r="AN23" s="55">
        <v>0</v>
      </c>
      <c r="AO23" s="16">
        <v>19317125</v>
      </c>
      <c r="AP23" s="65">
        <v>41732158</v>
      </c>
      <c r="AQ23" s="34">
        <v>61049283</v>
      </c>
      <c r="AR23" s="35">
        <v>61049283</v>
      </c>
      <c r="AS23" s="17" t="s">
        <v>177</v>
      </c>
      <c r="AT23" s="17" t="s">
        <v>177</v>
      </c>
    </row>
    <row r="24" spans="1:46" ht="14.65" customHeight="1" x14ac:dyDescent="0.25">
      <c r="A24" s="74">
        <v>10974</v>
      </c>
      <c r="B24" s="30" t="s">
        <v>1322</v>
      </c>
      <c r="C24" s="31" t="s">
        <v>430</v>
      </c>
      <c r="D24" s="378" t="s">
        <v>1321</v>
      </c>
      <c r="E24" s="30" t="s">
        <v>1296</v>
      </c>
      <c r="F24" s="74">
        <v>20832</v>
      </c>
      <c r="G24" s="30" t="s">
        <v>162</v>
      </c>
      <c r="H24" s="380">
        <v>286</v>
      </c>
      <c r="I24" s="380"/>
      <c r="J24" s="381">
        <v>44547</v>
      </c>
      <c r="K24" s="31" t="s">
        <v>1107</v>
      </c>
      <c r="L24" s="56">
        <v>18150000</v>
      </c>
      <c r="M24" s="55">
        <v>13234238</v>
      </c>
      <c r="N24" s="16">
        <v>58709529</v>
      </c>
      <c r="O24" s="55">
        <v>6792302</v>
      </c>
      <c r="P24" s="55">
        <v>3702166</v>
      </c>
      <c r="Q24" s="55">
        <v>100588235</v>
      </c>
      <c r="R24" s="31" t="s">
        <v>175</v>
      </c>
      <c r="S24" s="55">
        <v>100588235</v>
      </c>
      <c r="T24" s="33">
        <v>0</v>
      </c>
      <c r="U24" s="55">
        <v>0</v>
      </c>
      <c r="V24" s="64">
        <v>30394400</v>
      </c>
      <c r="W24" s="57">
        <v>0</v>
      </c>
      <c r="X24" s="57">
        <v>0</v>
      </c>
      <c r="Y24" s="65">
        <v>70193835</v>
      </c>
      <c r="Z24" s="32">
        <v>100588235</v>
      </c>
      <c r="AA24" s="55">
        <v>100588235</v>
      </c>
      <c r="AB24" s="55">
        <v>0</v>
      </c>
      <c r="AC24" s="55">
        <v>0</v>
      </c>
      <c r="AD24" s="66">
        <v>0</v>
      </c>
      <c r="AE24" s="55">
        <v>0</v>
      </c>
      <c r="AF24" s="55">
        <v>0</v>
      </c>
      <c r="AG24" s="55">
        <v>0</v>
      </c>
      <c r="AH24" s="55">
        <v>0</v>
      </c>
      <c r="AI24" s="55">
        <v>0</v>
      </c>
      <c r="AJ24" s="55">
        <v>0</v>
      </c>
      <c r="AK24" s="55">
        <v>3444469</v>
      </c>
      <c r="AL24" s="55">
        <v>30394400</v>
      </c>
      <c r="AM24" s="55">
        <v>0</v>
      </c>
      <c r="AN24" s="55">
        <v>0</v>
      </c>
      <c r="AO24" s="16">
        <v>30394400</v>
      </c>
      <c r="AP24" s="65">
        <v>70193835</v>
      </c>
      <c r="AQ24" s="34">
        <v>100588235</v>
      </c>
      <c r="AR24" s="35">
        <v>100588235</v>
      </c>
      <c r="AS24" s="17" t="s">
        <v>177</v>
      </c>
      <c r="AT24" s="17" t="s">
        <v>177</v>
      </c>
    </row>
    <row r="25" spans="1:46" ht="14.65" customHeight="1" x14ac:dyDescent="0.25">
      <c r="A25" s="31">
        <v>10687</v>
      </c>
      <c r="B25" s="378" t="s">
        <v>1286</v>
      </c>
      <c r="C25" s="39" t="s">
        <v>912</v>
      </c>
      <c r="D25" s="378" t="s">
        <v>1323</v>
      </c>
      <c r="E25" s="30" t="s">
        <v>1303</v>
      </c>
      <c r="F25" s="74">
        <v>21078</v>
      </c>
      <c r="G25" s="378" t="s">
        <v>225</v>
      </c>
      <c r="H25" s="380">
        <v>51</v>
      </c>
      <c r="I25" s="380"/>
      <c r="J25" s="381">
        <v>44558</v>
      </c>
      <c r="K25" s="31" t="s">
        <v>169</v>
      </c>
      <c r="L25" s="56">
        <v>12133105</v>
      </c>
      <c r="M25" s="55">
        <v>3811117</v>
      </c>
      <c r="N25" s="16">
        <v>2001900</v>
      </c>
      <c r="O25" s="55">
        <v>2215565</v>
      </c>
      <c r="P25" s="55">
        <v>458860</v>
      </c>
      <c r="Q25" s="55">
        <v>20620547</v>
      </c>
      <c r="R25" s="31" t="s">
        <v>1289</v>
      </c>
      <c r="S25" s="55">
        <v>20620547</v>
      </c>
      <c r="T25" s="33">
        <v>0</v>
      </c>
      <c r="U25" s="55">
        <v>0</v>
      </c>
      <c r="V25" s="64">
        <v>13798620</v>
      </c>
      <c r="W25" s="57">
        <v>0</v>
      </c>
      <c r="X25" s="57">
        <v>0</v>
      </c>
      <c r="Y25" s="65">
        <v>6821927</v>
      </c>
      <c r="Z25" s="32">
        <v>20620547</v>
      </c>
      <c r="AA25" s="55">
        <v>20620547</v>
      </c>
      <c r="AB25" s="55">
        <v>0</v>
      </c>
      <c r="AC25" s="55">
        <v>0</v>
      </c>
      <c r="AD25" s="66">
        <v>0</v>
      </c>
      <c r="AE25" s="55">
        <v>0</v>
      </c>
      <c r="AF25" s="55">
        <v>0</v>
      </c>
      <c r="AG25" s="55">
        <v>0</v>
      </c>
      <c r="AH25" s="55">
        <v>0</v>
      </c>
      <c r="AI25" s="55">
        <v>0</v>
      </c>
      <c r="AJ25" s="55">
        <v>0</v>
      </c>
      <c r="AK25" s="55">
        <v>0</v>
      </c>
      <c r="AL25" s="55">
        <v>0</v>
      </c>
      <c r="AM25" s="55">
        <v>1500000</v>
      </c>
      <c r="AN25" s="55">
        <v>13798620</v>
      </c>
      <c r="AO25" s="16">
        <v>13798620</v>
      </c>
      <c r="AP25" s="65">
        <v>6821927</v>
      </c>
      <c r="AQ25" s="34">
        <v>20620547</v>
      </c>
      <c r="AR25" s="35">
        <v>20620547</v>
      </c>
      <c r="AS25" s="17" t="s">
        <v>177</v>
      </c>
      <c r="AT25" s="17" t="s">
        <v>294</v>
      </c>
    </row>
    <row r="26" spans="1:46" ht="14.65" customHeight="1" x14ac:dyDescent="0.25">
      <c r="A26" s="31">
        <v>10866</v>
      </c>
      <c r="B26" s="378" t="s">
        <v>1324</v>
      </c>
      <c r="C26" s="39" t="s">
        <v>1333</v>
      </c>
      <c r="D26" s="378" t="s">
        <v>1334</v>
      </c>
      <c r="E26" s="30" t="s">
        <v>1335</v>
      </c>
      <c r="F26" s="74">
        <v>21401</v>
      </c>
      <c r="G26" s="378" t="s">
        <v>226</v>
      </c>
      <c r="H26" s="380">
        <v>144</v>
      </c>
      <c r="I26" s="380"/>
      <c r="J26" s="381">
        <v>44587</v>
      </c>
      <c r="K26" s="31" t="s">
        <v>1107</v>
      </c>
      <c r="L26" s="56">
        <v>12474765</v>
      </c>
      <c r="M26" s="55">
        <v>5445266</v>
      </c>
      <c r="N26" s="16">
        <v>33650000</v>
      </c>
      <c r="O26" s="55">
        <v>4323288</v>
      </c>
      <c r="P26" s="55">
        <v>1702523</v>
      </c>
      <c r="Q26" s="55">
        <v>57595842</v>
      </c>
      <c r="R26" s="31" t="s">
        <v>1289</v>
      </c>
      <c r="S26" s="55">
        <v>57595842</v>
      </c>
      <c r="T26" s="33">
        <v>0</v>
      </c>
      <c r="U26" s="55">
        <v>34745900</v>
      </c>
      <c r="V26" s="64">
        <v>22389962</v>
      </c>
      <c r="W26" s="57">
        <v>0</v>
      </c>
      <c r="X26" s="57">
        <v>0</v>
      </c>
      <c r="Y26" s="65">
        <v>459980</v>
      </c>
      <c r="Z26" s="32">
        <v>57595842</v>
      </c>
      <c r="AA26" s="55">
        <v>57595842</v>
      </c>
      <c r="AB26" s="55">
        <v>0</v>
      </c>
      <c r="AC26" s="55">
        <v>0</v>
      </c>
      <c r="AD26" s="66">
        <v>34745900</v>
      </c>
      <c r="AE26" s="55">
        <v>0</v>
      </c>
      <c r="AF26" s="55">
        <v>0</v>
      </c>
      <c r="AG26" s="55">
        <v>0</v>
      </c>
      <c r="AH26" s="55">
        <v>0</v>
      </c>
      <c r="AI26" s="55">
        <v>0</v>
      </c>
      <c r="AJ26" s="55">
        <v>0</v>
      </c>
      <c r="AK26" s="55">
        <v>2238962</v>
      </c>
      <c r="AL26" s="55">
        <v>22389962</v>
      </c>
      <c r="AM26" s="55">
        <v>0</v>
      </c>
      <c r="AN26" s="55">
        <v>0</v>
      </c>
      <c r="AO26" s="16">
        <v>22389962</v>
      </c>
      <c r="AP26" s="65">
        <v>459980</v>
      </c>
      <c r="AQ26" s="34">
        <v>57595842</v>
      </c>
      <c r="AR26" s="35">
        <v>57595842</v>
      </c>
      <c r="AS26" s="17" t="s">
        <v>177</v>
      </c>
      <c r="AT26" s="17" t="s">
        <v>177</v>
      </c>
    </row>
    <row r="27" spans="1:46" ht="14.65" customHeight="1" x14ac:dyDescent="0.25">
      <c r="A27" s="31">
        <v>10949</v>
      </c>
      <c r="B27" s="378" t="s">
        <v>1326</v>
      </c>
      <c r="C27" s="39" t="s">
        <v>1341</v>
      </c>
      <c r="D27" s="378" t="s">
        <v>1342</v>
      </c>
      <c r="E27" s="30" t="s">
        <v>1325</v>
      </c>
      <c r="F27" s="74">
        <v>20860</v>
      </c>
      <c r="G27" s="378" t="s">
        <v>162</v>
      </c>
      <c r="H27" s="380">
        <v>56</v>
      </c>
      <c r="I27" s="380"/>
      <c r="J27" s="381">
        <v>44624</v>
      </c>
      <c r="K27" s="31" t="s">
        <v>1107</v>
      </c>
      <c r="L27" s="56">
        <v>7537874</v>
      </c>
      <c r="M27" s="55">
        <v>3523559</v>
      </c>
      <c r="N27" s="16">
        <v>7500000</v>
      </c>
      <c r="O27" s="55">
        <v>2042955</v>
      </c>
      <c r="P27" s="55">
        <v>415576</v>
      </c>
      <c r="Q27" s="55">
        <v>21019964</v>
      </c>
      <c r="R27" s="31" t="s">
        <v>175</v>
      </c>
      <c r="S27" s="55">
        <v>21019964</v>
      </c>
      <c r="T27" s="33">
        <v>2030000</v>
      </c>
      <c r="U27" s="55">
        <v>7220000</v>
      </c>
      <c r="V27" s="64">
        <v>7039772</v>
      </c>
      <c r="W27" s="57">
        <v>2500000</v>
      </c>
      <c r="X27" s="57">
        <v>0</v>
      </c>
      <c r="Y27" s="65">
        <v>2230192</v>
      </c>
      <c r="Z27" s="32">
        <v>21019964</v>
      </c>
      <c r="AA27" s="55">
        <v>21019964</v>
      </c>
      <c r="AB27" s="55">
        <v>0</v>
      </c>
      <c r="AC27" s="55">
        <v>0</v>
      </c>
      <c r="AD27" s="66">
        <v>9250000</v>
      </c>
      <c r="AE27" s="55">
        <v>0</v>
      </c>
      <c r="AF27" s="55">
        <v>2500000</v>
      </c>
      <c r="AG27" s="55">
        <v>0</v>
      </c>
      <c r="AH27" s="55">
        <v>0</v>
      </c>
      <c r="AI27" s="55">
        <v>0</v>
      </c>
      <c r="AJ27" s="55">
        <v>0</v>
      </c>
      <c r="AK27" s="55">
        <v>703977</v>
      </c>
      <c r="AL27" s="55">
        <v>7039772</v>
      </c>
      <c r="AM27" s="55">
        <v>0</v>
      </c>
      <c r="AN27" s="55">
        <v>0</v>
      </c>
      <c r="AO27" s="16">
        <v>7039772</v>
      </c>
      <c r="AP27" s="65">
        <v>2230192</v>
      </c>
      <c r="AQ27" s="34">
        <v>21019964</v>
      </c>
      <c r="AR27" s="35">
        <v>21019964</v>
      </c>
      <c r="AS27" s="17" t="s">
        <v>177</v>
      </c>
      <c r="AT27" s="17" t="s">
        <v>177</v>
      </c>
    </row>
    <row r="28" spans="1:46" ht="14.65" customHeight="1" x14ac:dyDescent="0.25">
      <c r="A28" s="31">
        <v>10878</v>
      </c>
      <c r="B28" s="378" t="s">
        <v>1327</v>
      </c>
      <c r="C28" s="39" t="s">
        <v>1339</v>
      </c>
      <c r="D28" s="378" t="s">
        <v>1340</v>
      </c>
      <c r="E28" s="30" t="s">
        <v>104</v>
      </c>
      <c r="F28" s="74">
        <v>21215</v>
      </c>
      <c r="G28" s="378" t="s">
        <v>156</v>
      </c>
      <c r="H28" s="380">
        <v>75</v>
      </c>
      <c r="I28" s="380">
        <v>6</v>
      </c>
      <c r="J28" s="381">
        <v>44637</v>
      </c>
      <c r="K28" s="31" t="s">
        <v>169</v>
      </c>
      <c r="L28" s="56">
        <v>12794532</v>
      </c>
      <c r="M28" s="55">
        <v>2957035</v>
      </c>
      <c r="N28" s="16">
        <v>225000</v>
      </c>
      <c r="O28" s="55">
        <v>2021354</v>
      </c>
      <c r="P28" s="55">
        <v>605293</v>
      </c>
      <c r="Q28" s="55">
        <v>18603214</v>
      </c>
      <c r="R28" s="31" t="s">
        <v>175</v>
      </c>
      <c r="S28" s="55">
        <v>18603214</v>
      </c>
      <c r="T28" s="33">
        <v>8516635</v>
      </c>
      <c r="U28" s="55">
        <v>1085000</v>
      </c>
      <c r="V28" s="64">
        <v>8251944</v>
      </c>
      <c r="W28" s="57">
        <v>2500000</v>
      </c>
      <c r="X28" s="57">
        <v>550000</v>
      </c>
      <c r="Y28" s="65">
        <v>-2300365</v>
      </c>
      <c r="Z28" s="32">
        <v>18603214</v>
      </c>
      <c r="AA28" s="55">
        <v>18603214</v>
      </c>
      <c r="AB28" s="55">
        <v>0</v>
      </c>
      <c r="AC28" s="55">
        <v>550000</v>
      </c>
      <c r="AD28" s="66">
        <v>9601635</v>
      </c>
      <c r="AE28" s="55">
        <v>0</v>
      </c>
      <c r="AF28" s="55">
        <v>2500000</v>
      </c>
      <c r="AG28" s="55">
        <v>0</v>
      </c>
      <c r="AH28" s="55">
        <v>0</v>
      </c>
      <c r="AI28" s="55">
        <v>0</v>
      </c>
      <c r="AJ28" s="55">
        <v>0</v>
      </c>
      <c r="AK28" s="55">
        <v>825194</v>
      </c>
      <c r="AL28" s="55">
        <v>8251944</v>
      </c>
      <c r="AM28" s="55">
        <v>0</v>
      </c>
      <c r="AN28" s="55">
        <v>0</v>
      </c>
      <c r="AO28" s="16">
        <v>8251944</v>
      </c>
      <c r="AP28" s="65">
        <v>-2300365</v>
      </c>
      <c r="AQ28" s="34">
        <v>18603214</v>
      </c>
      <c r="AR28" s="35">
        <v>18603214</v>
      </c>
      <c r="AS28" s="17" t="s">
        <v>177</v>
      </c>
      <c r="AT28" s="17" t="s">
        <v>177</v>
      </c>
    </row>
    <row r="29" spans="1:46" ht="14.65" customHeight="1" x14ac:dyDescent="0.25">
      <c r="A29" s="31">
        <v>10858</v>
      </c>
      <c r="B29" s="378" t="s">
        <v>1328</v>
      </c>
      <c r="C29" s="30" t="s">
        <v>1332</v>
      </c>
      <c r="D29" s="30" t="s">
        <v>1331</v>
      </c>
      <c r="E29" s="30" t="s">
        <v>869</v>
      </c>
      <c r="F29" s="74">
        <v>20872</v>
      </c>
      <c r="G29" s="378" t="s">
        <v>162</v>
      </c>
      <c r="H29" s="380">
        <v>76</v>
      </c>
      <c r="I29" s="380"/>
      <c r="J29" s="381">
        <v>44656</v>
      </c>
      <c r="K29" s="31" t="s">
        <v>169</v>
      </c>
      <c r="L29" s="56">
        <v>16673159</v>
      </c>
      <c r="M29" s="55">
        <v>4009583</v>
      </c>
      <c r="N29" s="16">
        <v>300000</v>
      </c>
      <c r="O29" s="55">
        <v>2487243</v>
      </c>
      <c r="P29" s="55">
        <v>553608</v>
      </c>
      <c r="Q29" s="55">
        <v>24023593</v>
      </c>
      <c r="R29" s="31" t="s">
        <v>175</v>
      </c>
      <c r="S29" s="55">
        <v>24023593</v>
      </c>
      <c r="T29" s="33">
        <v>0</v>
      </c>
      <c r="U29" s="55">
        <v>9050000</v>
      </c>
      <c r="V29" s="64">
        <v>8156958</v>
      </c>
      <c r="W29" s="57">
        <v>2500000</v>
      </c>
      <c r="X29" s="57">
        <v>0</v>
      </c>
      <c r="Y29" s="65">
        <v>4316635</v>
      </c>
      <c r="Z29" s="32">
        <v>24023593</v>
      </c>
      <c r="AA29" s="55">
        <v>24023593</v>
      </c>
      <c r="AB29" s="55">
        <v>0</v>
      </c>
      <c r="AC29" s="55">
        <v>0</v>
      </c>
      <c r="AD29" s="66">
        <v>9050000</v>
      </c>
      <c r="AE29" s="55">
        <v>0</v>
      </c>
      <c r="AF29" s="55">
        <v>2500000</v>
      </c>
      <c r="AG29" s="55">
        <v>0</v>
      </c>
      <c r="AH29" s="55">
        <v>0</v>
      </c>
      <c r="AI29" s="55">
        <v>0</v>
      </c>
      <c r="AJ29" s="55">
        <v>0</v>
      </c>
      <c r="AK29" s="55">
        <v>877180</v>
      </c>
      <c r="AL29" s="55">
        <v>8156958</v>
      </c>
      <c r="AM29" s="55">
        <v>0</v>
      </c>
      <c r="AN29" s="55">
        <v>0</v>
      </c>
      <c r="AO29" s="16">
        <v>8156958</v>
      </c>
      <c r="AP29" s="65">
        <v>4316635</v>
      </c>
      <c r="AQ29" s="34">
        <v>24023593</v>
      </c>
      <c r="AR29" s="35">
        <v>24023593</v>
      </c>
      <c r="AS29" s="17" t="s">
        <v>177</v>
      </c>
      <c r="AT29" s="17" t="s">
        <v>177</v>
      </c>
    </row>
    <row r="30" spans="1:46" ht="14.65" customHeight="1" x14ac:dyDescent="0.25">
      <c r="A30" s="31">
        <v>10857</v>
      </c>
      <c r="B30" s="378" t="s">
        <v>1343</v>
      </c>
      <c r="C30" s="382" t="s">
        <v>1344</v>
      </c>
      <c r="D30" s="382" t="s">
        <v>1345</v>
      </c>
      <c r="E30" s="30" t="s">
        <v>104</v>
      </c>
      <c r="F30" s="74">
        <v>21231</v>
      </c>
      <c r="G30" s="378" t="s">
        <v>156</v>
      </c>
      <c r="H30" s="380">
        <v>103</v>
      </c>
      <c r="I30" s="380">
        <v>14</v>
      </c>
      <c r="J30" s="381">
        <v>44736</v>
      </c>
      <c r="K30" s="31" t="s">
        <v>169</v>
      </c>
      <c r="L30" s="56">
        <v>27807647</v>
      </c>
      <c r="M30" s="55">
        <v>6842916</v>
      </c>
      <c r="N30" s="16">
        <v>2100750</v>
      </c>
      <c r="O30" s="55">
        <v>3220000</v>
      </c>
      <c r="P30" s="55">
        <v>898055</v>
      </c>
      <c r="Q30" s="55">
        <v>40869368</v>
      </c>
      <c r="R30" s="31" t="s">
        <v>1289</v>
      </c>
      <c r="S30" s="55">
        <v>40869368</v>
      </c>
      <c r="T30" s="33">
        <v>0</v>
      </c>
      <c r="U30" s="55">
        <v>11860000</v>
      </c>
      <c r="V30" s="64">
        <v>16646399</v>
      </c>
      <c r="W30" s="57">
        <v>2500000</v>
      </c>
      <c r="X30" s="57">
        <v>4000000</v>
      </c>
      <c r="Y30" s="65">
        <v>5862969</v>
      </c>
      <c r="Z30" s="32">
        <v>40869368</v>
      </c>
      <c r="AA30" s="55">
        <v>40869368</v>
      </c>
      <c r="AB30" s="55">
        <v>4000000</v>
      </c>
      <c r="AC30" s="55"/>
      <c r="AD30" s="66">
        <v>11860000</v>
      </c>
      <c r="AE30" s="55">
        <v>0</v>
      </c>
      <c r="AF30" s="55">
        <v>2500000</v>
      </c>
      <c r="AG30" s="55">
        <v>0</v>
      </c>
      <c r="AH30" s="55">
        <v>0</v>
      </c>
      <c r="AI30" s="55">
        <v>0</v>
      </c>
      <c r="AJ30" s="55">
        <v>0</v>
      </c>
      <c r="AK30" s="55">
        <v>1664640</v>
      </c>
      <c r="AL30" s="55">
        <v>16646399</v>
      </c>
      <c r="AM30" s="55">
        <v>0</v>
      </c>
      <c r="AN30" s="55">
        <v>0</v>
      </c>
      <c r="AO30" s="16">
        <v>16646399</v>
      </c>
      <c r="AP30" s="65">
        <v>5862969</v>
      </c>
      <c r="AQ30" s="34">
        <v>40869368</v>
      </c>
      <c r="AR30" s="35">
        <v>40869368</v>
      </c>
      <c r="AS30" s="17"/>
      <c r="AT30" s="17" t="s">
        <v>177</v>
      </c>
    </row>
    <row r="31" spans="1:46" ht="14.65" customHeight="1" x14ac:dyDescent="0.25">
      <c r="A31" s="31">
        <v>10719</v>
      </c>
      <c r="B31" s="378" t="s">
        <v>1329</v>
      </c>
      <c r="C31" s="30" t="s">
        <v>1355</v>
      </c>
      <c r="D31" s="378" t="s">
        <v>1356</v>
      </c>
      <c r="E31" s="30" t="s">
        <v>711</v>
      </c>
      <c r="F31" s="74">
        <v>20794</v>
      </c>
      <c r="G31" s="378" t="s">
        <v>226</v>
      </c>
      <c r="H31" s="380">
        <v>38</v>
      </c>
      <c r="I31" s="380">
        <v>6</v>
      </c>
      <c r="J31" s="381">
        <v>44714</v>
      </c>
      <c r="K31" s="31" t="s">
        <v>169</v>
      </c>
      <c r="L31" s="56">
        <v>14184191</v>
      </c>
      <c r="M31" s="55">
        <v>4462269</v>
      </c>
      <c r="N31" s="16">
        <v>2311466</v>
      </c>
      <c r="O31" s="55">
        <v>2087991</v>
      </c>
      <c r="P31" s="55">
        <v>310000</v>
      </c>
      <c r="Q31" s="55">
        <v>23355917</v>
      </c>
      <c r="R31" s="31" t="s">
        <v>1289</v>
      </c>
      <c r="S31" s="55">
        <v>23355917</v>
      </c>
      <c r="T31" s="33">
        <v>0</v>
      </c>
      <c r="U31" s="55">
        <v>0</v>
      </c>
      <c r="V31" s="64">
        <v>14248575</v>
      </c>
      <c r="W31" s="57">
        <v>2000000</v>
      </c>
      <c r="X31" s="57">
        <v>0</v>
      </c>
      <c r="Y31" s="65">
        <v>7107342</v>
      </c>
      <c r="Z31" s="32">
        <v>23355917</v>
      </c>
      <c r="AA31" s="55">
        <v>23355917</v>
      </c>
      <c r="AB31" s="55">
        <v>0</v>
      </c>
      <c r="AC31" s="55">
        <v>0</v>
      </c>
      <c r="AD31" s="66">
        <v>0</v>
      </c>
      <c r="AE31" s="55">
        <v>2000000</v>
      </c>
      <c r="AF31" s="55">
        <v>0</v>
      </c>
      <c r="AG31" s="55">
        <v>0</v>
      </c>
      <c r="AH31" s="55">
        <v>0</v>
      </c>
      <c r="AI31" s="55">
        <v>0</v>
      </c>
      <c r="AJ31" s="55">
        <v>0</v>
      </c>
      <c r="AK31" s="55">
        <v>0</v>
      </c>
      <c r="AL31" s="55">
        <v>0</v>
      </c>
      <c r="AM31" s="55">
        <v>1500000</v>
      </c>
      <c r="AN31" s="55">
        <v>14248575</v>
      </c>
      <c r="AO31" s="16">
        <v>14248575</v>
      </c>
      <c r="AP31" s="65">
        <v>7107342</v>
      </c>
      <c r="AQ31" s="34">
        <v>23355917</v>
      </c>
      <c r="AR31" s="35">
        <v>23355917</v>
      </c>
      <c r="AS31" s="17" t="s">
        <v>177</v>
      </c>
      <c r="AT31" s="17" t="s">
        <v>177</v>
      </c>
    </row>
    <row r="32" spans="1:46" ht="14.65" customHeight="1" x14ac:dyDescent="0.25">
      <c r="A32" s="31">
        <v>10849</v>
      </c>
      <c r="B32" s="378" t="s">
        <v>1330</v>
      </c>
      <c r="C32" s="30" t="s">
        <v>716</v>
      </c>
      <c r="D32" s="378" t="s">
        <v>1357</v>
      </c>
      <c r="E32" s="30" t="s">
        <v>1358</v>
      </c>
      <c r="F32" s="74">
        <v>21703</v>
      </c>
      <c r="G32" s="378" t="s">
        <v>1359</v>
      </c>
      <c r="H32" s="380">
        <v>63</v>
      </c>
      <c r="I32" s="380"/>
      <c r="J32" s="381">
        <v>44665</v>
      </c>
      <c r="K32" s="31" t="s">
        <v>1107</v>
      </c>
      <c r="L32" s="56">
        <v>4980526</v>
      </c>
      <c r="M32" s="55">
        <v>2859572</v>
      </c>
      <c r="N32" s="16">
        <v>10545000</v>
      </c>
      <c r="O32" s="55">
        <v>2190000</v>
      </c>
      <c r="P32" s="55">
        <v>1332385</v>
      </c>
      <c r="Q32" s="55">
        <v>21907483</v>
      </c>
      <c r="R32" s="31" t="s">
        <v>175</v>
      </c>
      <c r="S32" s="55">
        <v>21907483</v>
      </c>
      <c r="T32" s="33">
        <v>9600000</v>
      </c>
      <c r="U32" s="55">
        <v>0</v>
      </c>
      <c r="V32" s="64">
        <v>7452381</v>
      </c>
      <c r="W32" s="57">
        <v>3750000</v>
      </c>
      <c r="X32" s="57">
        <v>2500000</v>
      </c>
      <c r="Y32" s="65">
        <v>-1394898</v>
      </c>
      <c r="Z32" s="32">
        <v>21907483</v>
      </c>
      <c r="AA32" s="55">
        <v>21907483</v>
      </c>
      <c r="AB32" s="55">
        <v>2500000</v>
      </c>
      <c r="AC32" s="55">
        <v>0</v>
      </c>
      <c r="AD32" s="66">
        <v>9600000</v>
      </c>
      <c r="AE32" s="55">
        <v>1250000</v>
      </c>
      <c r="AF32" s="55">
        <v>2500000</v>
      </c>
      <c r="AG32" s="55">
        <v>0</v>
      </c>
      <c r="AH32" s="55">
        <v>0</v>
      </c>
      <c r="AI32" s="55">
        <v>0</v>
      </c>
      <c r="AJ32" s="55">
        <v>0</v>
      </c>
      <c r="AK32" s="55">
        <v>745238</v>
      </c>
      <c r="AL32" s="55">
        <v>7452381</v>
      </c>
      <c r="AM32" s="55">
        <v>0</v>
      </c>
      <c r="AN32" s="55">
        <v>0</v>
      </c>
      <c r="AO32" s="16">
        <v>7452381</v>
      </c>
      <c r="AP32" s="65">
        <v>-1394898</v>
      </c>
      <c r="AQ32" s="34">
        <v>21907483</v>
      </c>
      <c r="AR32" s="35">
        <v>21907483</v>
      </c>
      <c r="AS32" s="17" t="s">
        <v>177</v>
      </c>
      <c r="AT32" s="17" t="s">
        <v>177</v>
      </c>
    </row>
    <row r="33" spans="1:46" ht="14.65" customHeight="1" x14ac:dyDescent="0.25">
      <c r="A33" s="31">
        <v>10834</v>
      </c>
      <c r="B33" s="383" t="s">
        <v>1346</v>
      </c>
      <c r="C33" s="30" t="s">
        <v>1347</v>
      </c>
      <c r="D33" s="378" t="s">
        <v>1348</v>
      </c>
      <c r="E33" s="30" t="s">
        <v>104</v>
      </c>
      <c r="F33" s="74">
        <v>21224</v>
      </c>
      <c r="G33" s="378" t="s">
        <v>156</v>
      </c>
      <c r="H33" s="380">
        <v>81</v>
      </c>
      <c r="I33" s="380"/>
      <c r="J33" s="381">
        <v>44741</v>
      </c>
      <c r="K33" s="31" t="s">
        <v>1349</v>
      </c>
      <c r="L33" s="56">
        <v>5747746</v>
      </c>
      <c r="M33" s="55">
        <v>2951164</v>
      </c>
      <c r="N33" s="16">
        <v>5573914</v>
      </c>
      <c r="O33" s="55">
        <v>1664110</v>
      </c>
      <c r="P33" s="55">
        <v>697262</v>
      </c>
      <c r="Q33" s="55">
        <v>16634196</v>
      </c>
      <c r="R33" s="31" t="s">
        <v>175</v>
      </c>
      <c r="S33" s="55">
        <v>16634196</v>
      </c>
      <c r="T33" s="33">
        <v>7830000</v>
      </c>
      <c r="U33" s="55">
        <v>0</v>
      </c>
      <c r="V33" s="64">
        <v>5584000</v>
      </c>
      <c r="W33" s="57">
        <v>1400000</v>
      </c>
      <c r="X33" s="57">
        <v>0</v>
      </c>
      <c r="Y33" s="65">
        <v>1820196</v>
      </c>
      <c r="Z33" s="32">
        <v>16634196</v>
      </c>
      <c r="AA33" s="55">
        <v>16634196</v>
      </c>
      <c r="AB33" s="55">
        <v>0</v>
      </c>
      <c r="AC33" s="55">
        <v>0</v>
      </c>
      <c r="AD33" s="66">
        <v>7830000</v>
      </c>
      <c r="AE33" s="55">
        <v>0</v>
      </c>
      <c r="AF33" s="55">
        <v>1400000</v>
      </c>
      <c r="AG33" s="55">
        <v>0</v>
      </c>
      <c r="AH33" s="55">
        <v>0</v>
      </c>
      <c r="AI33" s="55">
        <v>0</v>
      </c>
      <c r="AJ33" s="55">
        <v>0</v>
      </c>
      <c r="AK33" s="55">
        <v>640647</v>
      </c>
      <c r="AL33" s="55">
        <v>5584000</v>
      </c>
      <c r="AM33" s="55">
        <v>0</v>
      </c>
      <c r="AN33" s="55">
        <v>0</v>
      </c>
      <c r="AO33" s="16">
        <v>5584000</v>
      </c>
      <c r="AP33" s="65">
        <v>1820196</v>
      </c>
      <c r="AQ33" s="34">
        <v>16634196</v>
      </c>
      <c r="AR33" s="35">
        <v>16634196</v>
      </c>
      <c r="AS33" s="17" t="s">
        <v>177</v>
      </c>
      <c r="AT33" s="17" t="s">
        <v>177</v>
      </c>
    </row>
    <row r="34" spans="1:46" ht="14.65" customHeight="1" x14ac:dyDescent="0.25">
      <c r="A34" s="31">
        <v>10997</v>
      </c>
      <c r="B34" s="30" t="s">
        <v>1350</v>
      </c>
      <c r="C34" s="30" t="s">
        <v>1354</v>
      </c>
      <c r="D34" s="378" t="s">
        <v>1360</v>
      </c>
      <c r="E34" s="30" t="s">
        <v>1338</v>
      </c>
      <c r="F34" s="74">
        <v>21224</v>
      </c>
      <c r="G34" s="378" t="s">
        <v>156</v>
      </c>
      <c r="H34" s="380">
        <v>150</v>
      </c>
      <c r="I34" s="380">
        <v>8</v>
      </c>
      <c r="J34" s="381">
        <v>44719</v>
      </c>
      <c r="K34" s="31" t="s">
        <v>169</v>
      </c>
      <c r="L34" s="56">
        <v>32390265</v>
      </c>
      <c r="M34" s="55">
        <v>7693194</v>
      </c>
      <c r="N34" s="16">
        <v>2000000</v>
      </c>
      <c r="O34" s="55">
        <v>4527530</v>
      </c>
      <c r="P34" s="55">
        <v>989721</v>
      </c>
      <c r="Q34" s="55">
        <v>47600710</v>
      </c>
      <c r="R34" s="31" t="s">
        <v>1289</v>
      </c>
      <c r="S34" s="55">
        <v>47600710</v>
      </c>
      <c r="T34" s="33">
        <v>5375000</v>
      </c>
      <c r="U34" s="55">
        <v>17330000</v>
      </c>
      <c r="V34" s="64">
        <v>21153430</v>
      </c>
      <c r="W34" s="57">
        <v>9144657</v>
      </c>
      <c r="X34" s="57">
        <v>0</v>
      </c>
      <c r="Y34" s="65">
        <v>-5402377</v>
      </c>
      <c r="Z34" s="32">
        <v>47600710</v>
      </c>
      <c r="AA34" s="55">
        <v>47600710</v>
      </c>
      <c r="AB34" s="55">
        <v>0</v>
      </c>
      <c r="AC34" s="55">
        <v>0</v>
      </c>
      <c r="AD34" s="66">
        <v>22705000</v>
      </c>
      <c r="AE34" s="55">
        <v>3000000</v>
      </c>
      <c r="AF34" s="55">
        <v>6144657</v>
      </c>
      <c r="AG34" s="55">
        <v>0</v>
      </c>
      <c r="AH34" s="55">
        <v>0</v>
      </c>
      <c r="AI34" s="55">
        <v>0</v>
      </c>
      <c r="AJ34" s="55">
        <v>0</v>
      </c>
      <c r="AK34" s="55">
        <v>2115343</v>
      </c>
      <c r="AL34" s="55">
        <v>21153430</v>
      </c>
      <c r="AM34" s="55">
        <v>0</v>
      </c>
      <c r="AN34" s="55">
        <v>0</v>
      </c>
      <c r="AO34" s="16">
        <v>21153430</v>
      </c>
      <c r="AP34" s="65">
        <v>-5402377</v>
      </c>
      <c r="AQ34" s="34">
        <v>47600710</v>
      </c>
      <c r="AR34" s="35">
        <v>47600710</v>
      </c>
      <c r="AS34" s="17" t="s">
        <v>177</v>
      </c>
      <c r="AT34" s="17" t="s">
        <v>177</v>
      </c>
    </row>
    <row r="35" spans="1:46" ht="14.65" customHeight="1" x14ac:dyDescent="0.25">
      <c r="A35" s="31">
        <v>10948</v>
      </c>
      <c r="B35" s="30" t="s">
        <v>1351</v>
      </c>
      <c r="C35" s="30" t="s">
        <v>1361</v>
      </c>
      <c r="D35" s="378" t="s">
        <v>1362</v>
      </c>
      <c r="E35" s="30" t="s">
        <v>104</v>
      </c>
      <c r="F35" s="74">
        <v>21215</v>
      </c>
      <c r="G35" s="378" t="s">
        <v>156</v>
      </c>
      <c r="H35" s="380">
        <v>227</v>
      </c>
      <c r="I35" s="380"/>
      <c r="J35" s="381">
        <v>44685</v>
      </c>
      <c r="K35" s="31" t="s">
        <v>1107</v>
      </c>
      <c r="L35" s="56">
        <v>26179277</v>
      </c>
      <c r="M35" s="55">
        <v>7351261</v>
      </c>
      <c r="N35" s="16">
        <v>22359454</v>
      </c>
      <c r="O35" s="55">
        <v>5183509</v>
      </c>
      <c r="P35" s="55">
        <v>2947621</v>
      </c>
      <c r="Q35" s="55">
        <v>64021122</v>
      </c>
      <c r="R35" s="31" t="s">
        <v>175</v>
      </c>
      <c r="S35" s="55">
        <v>64021122</v>
      </c>
      <c r="T35" s="33">
        <v>12570000</v>
      </c>
      <c r="U35" s="55">
        <v>18790000</v>
      </c>
      <c r="V35" s="64">
        <v>24276803</v>
      </c>
      <c r="W35" s="57">
        <v>0</v>
      </c>
      <c r="X35" s="57">
        <v>0</v>
      </c>
      <c r="Y35" s="65">
        <v>8384319</v>
      </c>
      <c r="Z35" s="32">
        <v>64021122</v>
      </c>
      <c r="AA35" s="55">
        <v>64021122</v>
      </c>
      <c r="AB35" s="55">
        <v>0</v>
      </c>
      <c r="AC35" s="55">
        <v>0</v>
      </c>
      <c r="AD35" s="66">
        <v>31360000</v>
      </c>
      <c r="AE35" s="55">
        <v>0</v>
      </c>
      <c r="AF35" s="55">
        <v>0</v>
      </c>
      <c r="AG35" s="55">
        <v>0</v>
      </c>
      <c r="AH35" s="55">
        <v>0</v>
      </c>
      <c r="AI35" s="55">
        <v>0</v>
      </c>
      <c r="AJ35" s="55">
        <v>0</v>
      </c>
      <c r="AK35" s="55">
        <v>2569231</v>
      </c>
      <c r="AL35" s="55">
        <v>24276803</v>
      </c>
      <c r="AM35" s="55">
        <v>0</v>
      </c>
      <c r="AN35" s="55">
        <v>0</v>
      </c>
      <c r="AO35" s="16">
        <v>24276803</v>
      </c>
      <c r="AP35" s="65">
        <v>8384319</v>
      </c>
      <c r="AQ35" s="34">
        <v>64021122</v>
      </c>
      <c r="AR35" s="35">
        <v>64021122</v>
      </c>
      <c r="AS35" s="17" t="s">
        <v>177</v>
      </c>
      <c r="AT35" s="17" t="s">
        <v>177</v>
      </c>
    </row>
    <row r="36" spans="1:46" ht="14.65" customHeight="1" x14ac:dyDescent="0.25">
      <c r="A36" s="31">
        <v>10841</v>
      </c>
      <c r="B36" s="30" t="s">
        <v>1352</v>
      </c>
      <c r="C36" s="30" t="s">
        <v>1363</v>
      </c>
      <c r="D36" s="378" t="s">
        <v>1364</v>
      </c>
      <c r="E36" s="30" t="s">
        <v>1295</v>
      </c>
      <c r="F36" s="74">
        <v>20735</v>
      </c>
      <c r="G36" s="378" t="s">
        <v>159</v>
      </c>
      <c r="H36" s="380">
        <v>90</v>
      </c>
      <c r="I36" s="380"/>
      <c r="J36" s="381">
        <v>44715</v>
      </c>
      <c r="K36" s="31" t="s">
        <v>169</v>
      </c>
      <c r="L36" s="56">
        <v>18717678</v>
      </c>
      <c r="M36" s="55">
        <v>5861585</v>
      </c>
      <c r="N36" s="16">
        <v>1260000</v>
      </c>
      <c r="O36" s="55">
        <v>2964551</v>
      </c>
      <c r="P36" s="55">
        <v>916854</v>
      </c>
      <c r="Q36" s="55">
        <v>29720668</v>
      </c>
      <c r="R36" s="31" t="s">
        <v>175</v>
      </c>
      <c r="S36" s="55">
        <v>29720668</v>
      </c>
      <c r="T36" s="33">
        <v>5106490</v>
      </c>
      <c r="U36" s="55">
        <v>7916000</v>
      </c>
      <c r="V36" s="64">
        <v>11064379</v>
      </c>
      <c r="W36" s="57">
        <v>3500000</v>
      </c>
      <c r="X36" s="57">
        <v>0</v>
      </c>
      <c r="Y36" s="65">
        <v>2133799</v>
      </c>
      <c r="Z36" s="32">
        <v>29720668</v>
      </c>
      <c r="AA36" s="55">
        <v>29720668</v>
      </c>
      <c r="AB36" s="55">
        <v>0</v>
      </c>
      <c r="AC36" s="55">
        <v>0</v>
      </c>
      <c r="AD36" s="66">
        <v>13022490</v>
      </c>
      <c r="AE36" s="55">
        <v>0</v>
      </c>
      <c r="AF36" s="55">
        <v>3500000</v>
      </c>
      <c r="AG36" s="55">
        <v>0</v>
      </c>
      <c r="AH36" s="55">
        <v>0</v>
      </c>
      <c r="AI36" s="55">
        <v>0</v>
      </c>
      <c r="AJ36" s="55">
        <v>0</v>
      </c>
      <c r="AK36" s="55">
        <v>1268124</v>
      </c>
      <c r="AL36" s="55">
        <v>11064379</v>
      </c>
      <c r="AM36" s="55">
        <v>0</v>
      </c>
      <c r="AN36" s="55">
        <v>0</v>
      </c>
      <c r="AO36" s="16">
        <v>11064379</v>
      </c>
      <c r="AP36" s="65">
        <v>2133799</v>
      </c>
      <c r="AQ36" s="34">
        <v>29720668</v>
      </c>
      <c r="AR36" s="35">
        <v>29720668</v>
      </c>
      <c r="AS36" s="17" t="s">
        <v>177</v>
      </c>
      <c r="AT36" s="17" t="s">
        <v>177</v>
      </c>
    </row>
    <row r="37" spans="1:46" ht="14.65" customHeight="1" x14ac:dyDescent="0.25">
      <c r="A37" s="31">
        <v>10886</v>
      </c>
      <c r="B37" s="30" t="s">
        <v>1353</v>
      </c>
      <c r="C37" s="30" t="s">
        <v>1365</v>
      </c>
      <c r="D37" s="378" t="s">
        <v>1366</v>
      </c>
      <c r="E37" s="30" t="s">
        <v>210</v>
      </c>
      <c r="F37" s="74">
        <v>20879</v>
      </c>
      <c r="G37" s="378" t="s">
        <v>162</v>
      </c>
      <c r="H37" s="380">
        <v>111</v>
      </c>
      <c r="I37" s="380"/>
      <c r="J37" s="381">
        <v>44727</v>
      </c>
      <c r="K37" s="31" t="s">
        <v>169</v>
      </c>
      <c r="L37" s="56">
        <v>24171312</v>
      </c>
      <c r="M37" s="55">
        <v>8402845</v>
      </c>
      <c r="N37" s="16">
        <v>3300000</v>
      </c>
      <c r="O37" s="55">
        <v>3900000</v>
      </c>
      <c r="P37" s="55">
        <v>555186</v>
      </c>
      <c r="Q37" s="55">
        <v>40329343</v>
      </c>
      <c r="R37" s="31" t="s">
        <v>175</v>
      </c>
      <c r="S37" s="55">
        <v>40329343</v>
      </c>
      <c r="T37" s="33">
        <v>20000000</v>
      </c>
      <c r="U37" s="55">
        <v>0</v>
      </c>
      <c r="V37" s="64">
        <v>12364000</v>
      </c>
      <c r="W37" s="57">
        <v>0</v>
      </c>
      <c r="X37" s="57">
        <v>0</v>
      </c>
      <c r="Y37" s="65">
        <v>7965343</v>
      </c>
      <c r="Z37" s="32">
        <v>40329343</v>
      </c>
      <c r="AA37" s="55">
        <v>40329343</v>
      </c>
      <c r="AB37" s="55">
        <v>0</v>
      </c>
      <c r="AC37" s="55">
        <v>0</v>
      </c>
      <c r="AD37" s="66">
        <v>20000000</v>
      </c>
      <c r="AE37" s="55">
        <v>0</v>
      </c>
      <c r="AF37" s="55">
        <v>0</v>
      </c>
      <c r="AG37" s="55">
        <v>0</v>
      </c>
      <c r="AH37" s="55">
        <v>0</v>
      </c>
      <c r="AI37" s="55">
        <v>0</v>
      </c>
      <c r="AJ37" s="55">
        <v>0</v>
      </c>
      <c r="AK37" s="55">
        <v>1340405</v>
      </c>
      <c r="AL37" s="55">
        <v>12364000</v>
      </c>
      <c r="AM37" s="55">
        <v>0</v>
      </c>
      <c r="AN37" s="55">
        <v>0</v>
      </c>
      <c r="AO37" s="16">
        <v>12364000</v>
      </c>
      <c r="AP37" s="65">
        <v>7965343</v>
      </c>
      <c r="AQ37" s="34">
        <v>40329343</v>
      </c>
      <c r="AR37" s="35">
        <v>40329343</v>
      </c>
      <c r="AS37" s="17" t="s">
        <v>177</v>
      </c>
      <c r="AT37" s="17" t="s">
        <v>177</v>
      </c>
    </row>
    <row r="38" spans="1:46" x14ac:dyDescent="0.25">
      <c r="A38" s="46" t="s">
        <v>1732</v>
      </c>
      <c r="B38" s="321"/>
      <c r="C38" s="321"/>
      <c r="D38" s="46"/>
      <c r="E38" s="321"/>
      <c r="F38" s="400"/>
      <c r="G38" s="46"/>
      <c r="H38" s="384">
        <f>SUBTOTAL(109,FY22_Table[Units])</f>
        <v>3778</v>
      </c>
      <c r="I38" s="384">
        <f>SUBTOTAL(109,FY22_Table[DisUnits])</f>
        <v>109</v>
      </c>
      <c r="J38" s="384"/>
      <c r="K38" s="46"/>
      <c r="L38" s="60">
        <f>SUBTOTAL(109,FY22_Table[Construction Cost])</f>
        <v>503806795</v>
      </c>
      <c r="M38" s="60">
        <f>SUBTOTAL(109,FY22_Table[SoftCost])</f>
        <v>172704485</v>
      </c>
      <c r="N38" s="60">
        <f>SUBTOTAL(109,FY22_Table[AcquisitionCost])</f>
        <v>342268931</v>
      </c>
      <c r="O38" s="60">
        <f>SUBTOTAL(109,FY22_Table[DeveloperFees])</f>
        <v>98570306</v>
      </c>
      <c r="P38" s="60">
        <f>SUBTOTAL(109,FY22_Table[Reserves])</f>
        <v>37188273</v>
      </c>
      <c r="Q38" s="60">
        <f>SUBTOTAL(109,FY22_Table[Total Development/Production Costs])</f>
        <v>1154538790</v>
      </c>
      <c r="R38" s="60"/>
      <c r="S38" s="60">
        <f>SUBTOTAL(109,FY22_Table[UsesTotal])</f>
        <v>1154538790</v>
      </c>
      <c r="T38" s="60">
        <f>SUBTOTAL(109,FY22_Table[Short Term Bond Amount])</f>
        <v>137403125</v>
      </c>
      <c r="U38" s="60">
        <f>SUBTOTAL(109,FY22_Table[Long Term Bond Funds])</f>
        <v>270075400</v>
      </c>
      <c r="V38" s="60">
        <f>SUBTOTAL(109,FY22_Table[Tax Credits])</f>
        <v>437180555</v>
      </c>
      <c r="W38" s="60">
        <f>SUBTOTAL(109,FY22_Table[State Funds])</f>
        <v>66394657</v>
      </c>
      <c r="X38" s="60">
        <f>SUBTOTAL(109,FY22_Table[Federal Funds])</f>
        <v>17294897</v>
      </c>
      <c r="Y38" s="60">
        <f>SUBTOTAL(109,FY22_Table[Leveraged Funds])</f>
        <v>226190156</v>
      </c>
      <c r="Z38" s="60">
        <f>SUBTOTAL(109,FY22_Table[TOTAL])</f>
        <v>1154538790</v>
      </c>
      <c r="AA38" s="60">
        <f>SUBTOTAL(109,FY22_Table[TotalCost AllFunds])</f>
        <v>1154538790</v>
      </c>
      <c r="AB38" s="60">
        <f>SUBTOTAL(109,FY22_Table[Fed HOME])</f>
        <v>9500000</v>
      </c>
      <c r="AC38" s="60">
        <f>SUBTOTAL(109,FY22_Table[Fed NHTF])</f>
        <v>7794897</v>
      </c>
      <c r="AD38" s="60">
        <f>SUBTOTAL(109,FY22_Table[Bond Funds])</f>
        <v>407478525</v>
      </c>
      <c r="AE38" s="60">
        <f>SUBTOTAL(109,FY22_Table[Rental Hsg Loan Program (RHP)])</f>
        <v>12350000</v>
      </c>
      <c r="AF38" s="60">
        <f>SUBTOTAL(109,FY22_Table[RHW])</f>
        <v>47974657</v>
      </c>
      <c r="AG38" s="60">
        <f>SUBTOTAL(109,FY22_Table[PRHP])</f>
        <v>2840000</v>
      </c>
      <c r="AH38" s="60">
        <f>SUBTOTAL(109,FY22_Table[Weinberg])</f>
        <v>0</v>
      </c>
      <c r="AI38" s="60">
        <f>SUBTOTAL(109,FY22_Table[THG])</f>
        <v>3230000</v>
      </c>
      <c r="AJ38" s="60">
        <f>SUBTOTAL(109,FY22_Table[FAF])</f>
        <v>0</v>
      </c>
      <c r="AK38" s="60">
        <f>SUBTOTAL(109,FY22_Table[4%Tax Credit-LIHTC-NC])</f>
        <v>34204351</v>
      </c>
      <c r="AL38" s="60">
        <f>SUBTOTAL(109,FY22_Table[4%Tax Credit Equity (RU) LIHTC-NC])</f>
        <v>338450536</v>
      </c>
      <c r="AM38" s="60">
        <f>SUBTOTAL(109,FY22_Table[9%TaxCredit-LIHTC-C])</f>
        <v>10436109</v>
      </c>
      <c r="AN38" s="60">
        <f>SUBTOTAL(109,FY22_Table[9%TaxCredit Equity (RU) LIHTC-C])</f>
        <v>98730019</v>
      </c>
      <c r="AO38" s="60">
        <f>SUBTOTAL(109,FY22_Table[TaxCredit RU_Per$])</f>
        <v>437180555</v>
      </c>
      <c r="AP38" s="60">
        <f>SUBTOTAL(109,FY22_Table[Leveraged Capital])</f>
        <v>226190156</v>
      </c>
      <c r="AQ38" s="60">
        <f>SUBTOTAL(109,FY22_Table[TOTAL2])</f>
        <v>1154538790</v>
      </c>
      <c r="AR38" s="60">
        <f>SUBTOTAL(109,FY22_Table[Total ProjectCost])</f>
        <v>1154538790</v>
      </c>
      <c r="AS38" s="51"/>
      <c r="AT38" s="51"/>
    </row>
    <row r="39" spans="1:46" x14ac:dyDescent="0.25">
      <c r="A39" s="3" t="s">
        <v>1718</v>
      </c>
    </row>
  </sheetData>
  <pageMargins left="0.7" right="0.7" top="0.75" bottom="0.75" header="0.3" footer="0.3"/>
  <pageSetup orientation="portrait" r:id="rId1"/>
  <legacyDrawing r:id="rId2"/>
  <tableParts count="1">
    <tablePart r:id="rId3"/>
  </tableParts>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F76350E-75D6-4B02-B9D9-357401E4E8E3}">
  <sheetPr codeName="Sheet6"/>
  <dimension ref="A1:AT29"/>
  <sheetViews>
    <sheetView zoomScaleNormal="100" workbookViewId="0">
      <selection activeCell="B1" sqref="B1"/>
    </sheetView>
  </sheetViews>
  <sheetFormatPr defaultColWidth="8.85546875" defaultRowHeight="15" x14ac:dyDescent="0.25"/>
  <cols>
    <col min="1" max="1" width="11.7109375" style="3" customWidth="1"/>
    <col min="2" max="2" width="31.28515625" style="3" customWidth="1"/>
    <col min="3" max="3" width="37.28515625" style="3" customWidth="1"/>
    <col min="4" max="4" width="34" style="3" customWidth="1"/>
    <col min="5" max="5" width="18.5703125" style="3" customWidth="1"/>
    <col min="6" max="6" width="11.85546875" style="3" customWidth="1"/>
    <col min="7" max="7" width="15.42578125" style="3" customWidth="1"/>
    <col min="8" max="8" width="10.42578125" style="3" bestFit="1" customWidth="1"/>
    <col min="9" max="9" width="9.7109375" style="3" customWidth="1"/>
    <col min="10" max="10" width="13.28515625" style="3" customWidth="1"/>
    <col min="11" max="11" width="13.42578125" style="3" customWidth="1"/>
    <col min="12" max="13" width="17.28515625" style="3" customWidth="1"/>
    <col min="14" max="14" width="15.85546875" style="3" customWidth="1"/>
    <col min="15" max="15" width="15.140625" style="3" customWidth="1"/>
    <col min="16" max="16" width="15.140625" style="3" bestFit="1" customWidth="1"/>
    <col min="17" max="17" width="34" style="3" customWidth="1"/>
    <col min="18" max="18" width="16.28515625" style="3" customWidth="1"/>
    <col min="19" max="19" width="15" style="3" customWidth="1"/>
    <col min="20" max="20" width="24.42578125" style="3" customWidth="1"/>
    <col min="21" max="21" width="22.140625" style="3" customWidth="1"/>
    <col min="22" max="22" width="14" style="3" customWidth="1"/>
    <col min="23" max="23" width="14.28515625" style="3" customWidth="1"/>
    <col min="24" max="24" width="14.42578125" style="3" customWidth="1"/>
    <col min="25" max="25" width="17" style="3" customWidth="1"/>
    <col min="26" max="26" width="16.28515625" style="3" customWidth="1"/>
    <col min="27" max="27" width="18.28515625" style="3" customWidth="1"/>
    <col min="28" max="28" width="12.28515625" style="3" customWidth="1"/>
    <col min="29" max="29" width="14.140625" style="3" bestFit="1" customWidth="1"/>
    <col min="30" max="30" width="13.42578125" style="3" customWidth="1"/>
    <col min="31" max="31" width="29.140625" style="3" customWidth="1"/>
    <col min="32" max="32" width="13.42578125" style="3" customWidth="1"/>
    <col min="33" max="33" width="11.7109375" style="3" customWidth="1"/>
    <col min="34" max="34" width="11" style="3" customWidth="1"/>
    <col min="35" max="35" width="12" style="3" customWidth="1"/>
    <col min="36" max="36" width="8.85546875" style="3"/>
    <col min="37" max="37" width="22.28515625" style="3" customWidth="1"/>
    <col min="38" max="38" width="32" style="3" customWidth="1"/>
    <col min="39" max="39" width="20.42578125" style="3" customWidth="1"/>
    <col min="40" max="40" width="30.28515625" style="3" customWidth="1"/>
    <col min="41" max="41" width="18.42578125" style="3" customWidth="1"/>
    <col min="42" max="42" width="17.7109375" style="3" customWidth="1"/>
    <col min="43" max="43" width="14" style="3" customWidth="1"/>
    <col min="44" max="44" width="17.28515625" style="3" customWidth="1"/>
    <col min="45" max="45" width="22" style="3" customWidth="1"/>
    <col min="46" max="16384" width="8.85546875" style="3"/>
  </cols>
  <sheetData>
    <row r="1" spans="1:46" ht="45.75" thickBot="1" x14ac:dyDescent="0.3">
      <c r="A1" s="14" t="s">
        <v>488</v>
      </c>
      <c r="B1" s="14" t="s">
        <v>361</v>
      </c>
      <c r="C1" s="18" t="s">
        <v>362</v>
      </c>
      <c r="D1" s="19" t="s">
        <v>19</v>
      </c>
      <c r="E1" s="20" t="s">
        <v>21</v>
      </c>
      <c r="F1" s="20" t="s">
        <v>22</v>
      </c>
      <c r="G1" s="20" t="s">
        <v>23</v>
      </c>
      <c r="H1" s="20" t="s">
        <v>24</v>
      </c>
      <c r="I1" s="20" t="s">
        <v>28</v>
      </c>
      <c r="J1" s="21" t="s">
        <v>31</v>
      </c>
      <c r="K1" s="20" t="s">
        <v>721</v>
      </c>
      <c r="L1" s="23" t="s">
        <v>40</v>
      </c>
      <c r="M1" s="23" t="s">
        <v>43</v>
      </c>
      <c r="N1" s="23" t="s">
        <v>37</v>
      </c>
      <c r="O1" s="23" t="s">
        <v>45</v>
      </c>
      <c r="P1" s="23" t="s">
        <v>47</v>
      </c>
      <c r="Q1" s="23" t="s">
        <v>363</v>
      </c>
      <c r="R1" s="20" t="s">
        <v>52</v>
      </c>
      <c r="S1" s="23" t="s">
        <v>55</v>
      </c>
      <c r="T1" s="68" t="s">
        <v>844</v>
      </c>
      <c r="U1" s="23" t="s">
        <v>872</v>
      </c>
      <c r="V1" s="23" t="s">
        <v>364</v>
      </c>
      <c r="W1" s="23" t="s">
        <v>63</v>
      </c>
      <c r="X1" s="23" t="s">
        <v>66</v>
      </c>
      <c r="Y1" s="23" t="s">
        <v>722</v>
      </c>
      <c r="Z1" s="22" t="s">
        <v>847</v>
      </c>
      <c r="AA1" s="23" t="s">
        <v>365</v>
      </c>
      <c r="AB1" s="58" t="s">
        <v>73</v>
      </c>
      <c r="AC1" s="23" t="s">
        <v>1036</v>
      </c>
      <c r="AD1" s="23" t="s">
        <v>58</v>
      </c>
      <c r="AE1" s="23" t="s">
        <v>732</v>
      </c>
      <c r="AF1" s="23" t="s">
        <v>76</v>
      </c>
      <c r="AG1" s="23" t="s">
        <v>78</v>
      </c>
      <c r="AH1" s="23" t="s">
        <v>437</v>
      </c>
      <c r="AI1" s="23" t="s">
        <v>848</v>
      </c>
      <c r="AJ1" s="23" t="s">
        <v>849</v>
      </c>
      <c r="AK1" s="23" t="s">
        <v>894</v>
      </c>
      <c r="AL1" s="23" t="s">
        <v>895</v>
      </c>
      <c r="AM1" s="23" t="s">
        <v>897</v>
      </c>
      <c r="AN1" s="23" t="s">
        <v>896</v>
      </c>
      <c r="AO1" s="63" t="s">
        <v>850</v>
      </c>
      <c r="AP1" s="23" t="s">
        <v>91</v>
      </c>
      <c r="AQ1" s="22" t="s">
        <v>1720</v>
      </c>
      <c r="AR1" s="38" t="s">
        <v>726</v>
      </c>
      <c r="AS1" s="20" t="s">
        <v>369</v>
      </c>
      <c r="AT1" s="24" t="s">
        <v>851</v>
      </c>
    </row>
    <row r="2" spans="1:46" ht="14.65" customHeight="1" x14ac:dyDescent="0.25">
      <c r="A2" s="31">
        <v>10797</v>
      </c>
      <c r="B2" s="378" t="s">
        <v>1200</v>
      </c>
      <c r="C2" s="31" t="s">
        <v>1201</v>
      </c>
      <c r="D2" s="378" t="s">
        <v>1202</v>
      </c>
      <c r="E2" s="30" t="s">
        <v>101</v>
      </c>
      <c r="F2" s="378">
        <v>21502</v>
      </c>
      <c r="G2" s="378" t="s">
        <v>155</v>
      </c>
      <c r="H2" s="380">
        <v>77</v>
      </c>
      <c r="I2" s="380">
        <v>4</v>
      </c>
      <c r="J2" s="381">
        <v>44021</v>
      </c>
      <c r="K2" s="31" t="s">
        <v>1107</v>
      </c>
      <c r="L2" s="56">
        <v>10809776</v>
      </c>
      <c r="M2" s="55">
        <v>2083594</v>
      </c>
      <c r="N2" s="16">
        <v>4067000</v>
      </c>
      <c r="O2" s="55">
        <v>2088678</v>
      </c>
      <c r="P2" s="55">
        <v>334088</v>
      </c>
      <c r="Q2" s="55">
        <v>19383136</v>
      </c>
      <c r="R2" s="31" t="s">
        <v>174</v>
      </c>
      <c r="S2" s="55">
        <v>19383136</v>
      </c>
      <c r="T2" s="33">
        <v>6000000</v>
      </c>
      <c r="U2" s="55">
        <v>3700000</v>
      </c>
      <c r="V2" s="64">
        <v>6120000</v>
      </c>
      <c r="W2" s="57">
        <v>3100000</v>
      </c>
      <c r="X2" s="57">
        <v>1500000</v>
      </c>
      <c r="Y2" s="65">
        <v>-1036864</v>
      </c>
      <c r="Z2" s="32">
        <v>19383136</v>
      </c>
      <c r="AA2" s="55">
        <v>19383136</v>
      </c>
      <c r="AB2" s="55"/>
      <c r="AC2" s="55">
        <v>1500000</v>
      </c>
      <c r="AD2" s="66">
        <v>9700000</v>
      </c>
      <c r="AE2" s="55"/>
      <c r="AF2" s="55">
        <v>400000</v>
      </c>
      <c r="AG2" s="55">
        <v>2700000</v>
      </c>
      <c r="AH2" s="55"/>
      <c r="AI2" s="55"/>
      <c r="AJ2" s="55"/>
      <c r="AK2" s="55">
        <v>658130</v>
      </c>
      <c r="AL2" s="55">
        <v>6120000</v>
      </c>
      <c r="AM2" s="55"/>
      <c r="AN2" s="55"/>
      <c r="AO2" s="16">
        <v>6120000</v>
      </c>
      <c r="AP2" s="65">
        <v>-1036864</v>
      </c>
      <c r="AQ2" s="34">
        <v>19383136</v>
      </c>
      <c r="AR2" s="35">
        <v>19383136</v>
      </c>
      <c r="AS2" s="17"/>
      <c r="AT2" s="17"/>
    </row>
    <row r="3" spans="1:46" ht="14.65" customHeight="1" x14ac:dyDescent="0.25">
      <c r="A3" s="31">
        <v>10741</v>
      </c>
      <c r="B3" s="378" t="s">
        <v>1203</v>
      </c>
      <c r="C3" s="31" t="s">
        <v>1146</v>
      </c>
      <c r="D3" s="378" t="s">
        <v>1204</v>
      </c>
      <c r="E3" s="30" t="s">
        <v>104</v>
      </c>
      <c r="F3" s="378">
        <v>21215</v>
      </c>
      <c r="G3" s="378" t="s">
        <v>156</v>
      </c>
      <c r="H3" s="380">
        <v>84</v>
      </c>
      <c r="I3" s="380">
        <v>8</v>
      </c>
      <c r="J3" s="381">
        <v>44021</v>
      </c>
      <c r="K3" s="31" t="s">
        <v>1180</v>
      </c>
      <c r="L3" s="56">
        <v>14269804</v>
      </c>
      <c r="M3" s="55">
        <v>3940855</v>
      </c>
      <c r="N3" s="16">
        <v>588000</v>
      </c>
      <c r="O3" s="55">
        <v>2285032</v>
      </c>
      <c r="P3" s="55">
        <v>570472</v>
      </c>
      <c r="Q3" s="55">
        <v>21654163</v>
      </c>
      <c r="R3" s="31" t="s">
        <v>174</v>
      </c>
      <c r="S3" s="55">
        <v>21654163</v>
      </c>
      <c r="T3" s="33">
        <v>4060000</v>
      </c>
      <c r="U3" s="55">
        <v>6440000</v>
      </c>
      <c r="V3" s="64">
        <v>0</v>
      </c>
      <c r="W3" s="57">
        <v>3700000</v>
      </c>
      <c r="X3" s="57">
        <v>0</v>
      </c>
      <c r="Y3" s="65">
        <v>7454163</v>
      </c>
      <c r="Z3" s="32">
        <v>21654163</v>
      </c>
      <c r="AA3" s="55">
        <v>21654163</v>
      </c>
      <c r="AB3" s="55"/>
      <c r="AC3" s="55"/>
      <c r="AD3" s="66">
        <v>10500000</v>
      </c>
      <c r="AE3" s="55">
        <v>1200000</v>
      </c>
      <c r="AF3" s="55">
        <v>2500000</v>
      </c>
      <c r="AG3" s="55"/>
      <c r="AH3" s="55"/>
      <c r="AI3" s="55"/>
      <c r="AJ3" s="55"/>
      <c r="AK3" s="55"/>
      <c r="AL3" s="55"/>
      <c r="AM3" s="55"/>
      <c r="AN3" s="55"/>
      <c r="AO3" s="16">
        <v>0</v>
      </c>
      <c r="AP3" s="65">
        <v>7454163</v>
      </c>
      <c r="AQ3" s="34">
        <v>21654163</v>
      </c>
      <c r="AR3" s="35">
        <v>21654163</v>
      </c>
      <c r="AS3" s="17"/>
      <c r="AT3" s="17"/>
    </row>
    <row r="4" spans="1:46" ht="14.65" customHeight="1" x14ac:dyDescent="0.25">
      <c r="A4" s="31">
        <v>10678</v>
      </c>
      <c r="B4" s="378" t="s">
        <v>1205</v>
      </c>
      <c r="C4" s="31" t="s">
        <v>1206</v>
      </c>
      <c r="D4" s="378" t="s">
        <v>1207</v>
      </c>
      <c r="E4" s="30" t="s">
        <v>1208</v>
      </c>
      <c r="F4" s="378">
        <v>20895</v>
      </c>
      <c r="G4" s="378" t="s">
        <v>162</v>
      </c>
      <c r="H4" s="380">
        <v>94</v>
      </c>
      <c r="I4" s="380">
        <v>0</v>
      </c>
      <c r="J4" s="381">
        <v>44029</v>
      </c>
      <c r="K4" s="31" t="s">
        <v>169</v>
      </c>
      <c r="L4" s="56">
        <v>20654538</v>
      </c>
      <c r="M4" s="55">
        <v>5471003</v>
      </c>
      <c r="N4" s="16">
        <v>3314000</v>
      </c>
      <c r="O4" s="55">
        <v>2500000</v>
      </c>
      <c r="P4" s="55">
        <v>1203535</v>
      </c>
      <c r="Q4" s="55">
        <v>33143076</v>
      </c>
      <c r="R4" s="31" t="s">
        <v>175</v>
      </c>
      <c r="S4" s="55">
        <v>33143076</v>
      </c>
      <c r="T4" s="33">
        <v>2025000</v>
      </c>
      <c r="U4" s="55">
        <v>13975000</v>
      </c>
      <c r="V4" s="64">
        <v>6952414</v>
      </c>
      <c r="W4" s="57">
        <v>2500000</v>
      </c>
      <c r="X4" s="57">
        <v>0</v>
      </c>
      <c r="Y4" s="65">
        <v>7690662</v>
      </c>
      <c r="Z4" s="32">
        <v>33143076</v>
      </c>
      <c r="AA4" s="55">
        <v>33143076</v>
      </c>
      <c r="AB4" s="55"/>
      <c r="AC4" s="55"/>
      <c r="AD4" s="66">
        <v>16000000</v>
      </c>
      <c r="AE4" s="55"/>
      <c r="AF4" s="55">
        <v>2500000</v>
      </c>
      <c r="AG4" s="55"/>
      <c r="AH4" s="55"/>
      <c r="AI4" s="55"/>
      <c r="AJ4" s="55"/>
      <c r="AK4" s="55">
        <v>764078</v>
      </c>
      <c r="AL4" s="55">
        <v>6952414</v>
      </c>
      <c r="AM4" s="55"/>
      <c r="AN4" s="55"/>
      <c r="AO4" s="16">
        <v>6952414</v>
      </c>
      <c r="AP4" s="65">
        <v>7690662</v>
      </c>
      <c r="AQ4" s="34">
        <v>33143076</v>
      </c>
      <c r="AR4" s="35">
        <v>33143076</v>
      </c>
      <c r="AS4" s="17"/>
      <c r="AT4" s="17"/>
    </row>
    <row r="5" spans="1:46" ht="14.65" customHeight="1" x14ac:dyDescent="0.25">
      <c r="A5" s="31">
        <v>10763</v>
      </c>
      <c r="B5" s="378" t="s">
        <v>1209</v>
      </c>
      <c r="C5" s="31" t="s">
        <v>1210</v>
      </c>
      <c r="D5" s="378" t="s">
        <v>1211</v>
      </c>
      <c r="E5" s="30" t="s">
        <v>104</v>
      </c>
      <c r="F5" s="378">
        <v>21215</v>
      </c>
      <c r="G5" s="378" t="s">
        <v>156</v>
      </c>
      <c r="H5" s="380">
        <v>189</v>
      </c>
      <c r="I5" s="380">
        <v>10</v>
      </c>
      <c r="J5" s="381">
        <v>44036</v>
      </c>
      <c r="K5" s="31" t="s">
        <v>1107</v>
      </c>
      <c r="L5" s="56">
        <v>13961959</v>
      </c>
      <c r="M5" s="55">
        <v>5338385</v>
      </c>
      <c r="N5" s="16">
        <v>10317465</v>
      </c>
      <c r="O5" s="55">
        <v>2500000</v>
      </c>
      <c r="P5" s="55">
        <v>1203361</v>
      </c>
      <c r="Q5" s="55">
        <v>33321170</v>
      </c>
      <c r="R5" s="31" t="s">
        <v>174</v>
      </c>
      <c r="S5" s="55">
        <v>33321170</v>
      </c>
      <c r="T5" s="33">
        <v>3075000</v>
      </c>
      <c r="U5" s="55">
        <v>12500000</v>
      </c>
      <c r="V5" s="64">
        <v>9529577</v>
      </c>
      <c r="W5" s="57">
        <v>0</v>
      </c>
      <c r="X5" s="57">
        <v>0</v>
      </c>
      <c r="Y5" s="65">
        <v>8216593</v>
      </c>
      <c r="Z5" s="32">
        <v>33321170</v>
      </c>
      <c r="AA5" s="55">
        <v>33321170</v>
      </c>
      <c r="AB5" s="55"/>
      <c r="AC5" s="55"/>
      <c r="AD5" s="66">
        <v>15575000</v>
      </c>
      <c r="AE5" s="55"/>
      <c r="AF5" s="55"/>
      <c r="AG5" s="55"/>
      <c r="AH5" s="55"/>
      <c r="AI5" s="55"/>
      <c r="AJ5" s="55"/>
      <c r="AK5" s="55">
        <v>1008421</v>
      </c>
      <c r="AL5" s="55">
        <v>9529577</v>
      </c>
      <c r="AM5" s="55"/>
      <c r="AN5" s="55"/>
      <c r="AO5" s="16">
        <v>9529577</v>
      </c>
      <c r="AP5" s="65">
        <v>8216593</v>
      </c>
      <c r="AQ5" s="34">
        <v>33321170</v>
      </c>
      <c r="AR5" s="35">
        <v>33321170</v>
      </c>
      <c r="AS5" s="17"/>
      <c r="AT5" s="17"/>
    </row>
    <row r="6" spans="1:46" ht="14.65" customHeight="1" x14ac:dyDescent="0.25">
      <c r="A6" s="31">
        <v>10837</v>
      </c>
      <c r="B6" s="378" t="s">
        <v>1212</v>
      </c>
      <c r="C6" s="31" t="s">
        <v>528</v>
      </c>
      <c r="D6" s="378" t="s">
        <v>1213</v>
      </c>
      <c r="E6" s="30" t="s">
        <v>1214</v>
      </c>
      <c r="F6" s="378">
        <v>21863</v>
      </c>
      <c r="G6" s="378" t="s">
        <v>163</v>
      </c>
      <c r="H6" s="380">
        <v>31</v>
      </c>
      <c r="I6" s="380">
        <v>4</v>
      </c>
      <c r="J6" s="381">
        <v>44071</v>
      </c>
      <c r="K6" s="31" t="s">
        <v>1107</v>
      </c>
      <c r="L6" s="56">
        <v>3998471</v>
      </c>
      <c r="M6" s="55">
        <v>196542</v>
      </c>
      <c r="N6" s="16">
        <v>884969</v>
      </c>
      <c r="O6" s="55">
        <v>648509</v>
      </c>
      <c r="P6" s="55">
        <v>50000</v>
      </c>
      <c r="Q6" s="55">
        <v>5778491</v>
      </c>
      <c r="R6" s="31" t="s">
        <v>175</v>
      </c>
      <c r="S6" s="55">
        <v>5778491</v>
      </c>
      <c r="T6" s="17"/>
      <c r="U6" s="55"/>
      <c r="V6" s="64">
        <v>0</v>
      </c>
      <c r="W6" s="57">
        <v>0</v>
      </c>
      <c r="X6" s="57">
        <v>4670000</v>
      </c>
      <c r="Y6" s="65">
        <v>1108491</v>
      </c>
      <c r="Z6" s="32">
        <v>5778491</v>
      </c>
      <c r="AA6" s="55">
        <v>5778491</v>
      </c>
      <c r="AB6" s="55">
        <v>4670000</v>
      </c>
      <c r="AC6" s="55"/>
      <c r="AD6" s="66">
        <v>0</v>
      </c>
      <c r="AE6" s="55"/>
      <c r="AF6" s="55"/>
      <c r="AG6" s="55"/>
      <c r="AH6" s="55"/>
      <c r="AI6" s="55"/>
      <c r="AJ6" s="55"/>
      <c r="AK6" s="55"/>
      <c r="AL6" s="55"/>
      <c r="AM6" s="55"/>
      <c r="AN6" s="55"/>
      <c r="AO6" s="16">
        <v>0</v>
      </c>
      <c r="AP6" s="65">
        <v>1108491</v>
      </c>
      <c r="AQ6" s="34">
        <v>5778491</v>
      </c>
      <c r="AR6" s="35">
        <v>5778491</v>
      </c>
      <c r="AS6" s="17"/>
      <c r="AT6" s="17"/>
    </row>
    <row r="7" spans="1:46" ht="14.65" customHeight="1" x14ac:dyDescent="0.25">
      <c r="A7" s="31">
        <v>10689</v>
      </c>
      <c r="B7" s="378" t="s">
        <v>1215</v>
      </c>
      <c r="C7" s="31" t="s">
        <v>1216</v>
      </c>
      <c r="D7" s="378" t="s">
        <v>1217</v>
      </c>
      <c r="E7" s="30" t="s">
        <v>1218</v>
      </c>
      <c r="F7" s="378">
        <v>21787</v>
      </c>
      <c r="G7" s="378" t="s">
        <v>1157</v>
      </c>
      <c r="H7" s="380">
        <v>36</v>
      </c>
      <c r="I7" s="380">
        <v>6</v>
      </c>
      <c r="J7" s="381">
        <v>44071</v>
      </c>
      <c r="K7" s="31" t="s">
        <v>169</v>
      </c>
      <c r="L7" s="56">
        <v>9827761</v>
      </c>
      <c r="M7" s="55">
        <v>2385965</v>
      </c>
      <c r="N7" s="16">
        <v>925000</v>
      </c>
      <c r="O7" s="55">
        <v>1747703</v>
      </c>
      <c r="P7" s="55">
        <v>417609</v>
      </c>
      <c r="Q7" s="55">
        <v>15304038</v>
      </c>
      <c r="R7" s="31" t="s">
        <v>174</v>
      </c>
      <c r="S7" s="55">
        <v>15304038</v>
      </c>
      <c r="T7" s="17"/>
      <c r="U7" s="55"/>
      <c r="V7" s="64">
        <v>12406778</v>
      </c>
      <c r="W7" s="57">
        <v>0</v>
      </c>
      <c r="X7" s="57">
        <v>0</v>
      </c>
      <c r="Y7" s="65">
        <v>2897260</v>
      </c>
      <c r="Z7" s="32">
        <v>15304038</v>
      </c>
      <c r="AA7" s="55">
        <v>15304038</v>
      </c>
      <c r="AB7" s="55"/>
      <c r="AC7" s="55"/>
      <c r="AD7" s="66">
        <v>0</v>
      </c>
      <c r="AE7" s="55"/>
      <c r="AF7" s="55"/>
      <c r="AG7" s="55"/>
      <c r="AH7" s="55"/>
      <c r="AI7" s="55"/>
      <c r="AJ7" s="55"/>
      <c r="AK7" s="55"/>
      <c r="AL7" s="55"/>
      <c r="AM7" s="55">
        <v>1394159</v>
      </c>
      <c r="AN7" s="55">
        <v>12406778</v>
      </c>
      <c r="AO7" s="16">
        <v>12406778</v>
      </c>
      <c r="AP7" s="65">
        <v>2897260</v>
      </c>
      <c r="AQ7" s="34">
        <v>15304038</v>
      </c>
      <c r="AR7" s="35">
        <v>15304038</v>
      </c>
      <c r="AS7" s="17"/>
      <c r="AT7" s="17"/>
    </row>
    <row r="8" spans="1:46" ht="14.65" customHeight="1" x14ac:dyDescent="0.25">
      <c r="A8" s="31">
        <v>10840</v>
      </c>
      <c r="B8" s="378" t="s">
        <v>1219</v>
      </c>
      <c r="C8" s="31" t="s">
        <v>430</v>
      </c>
      <c r="D8" s="378" t="s">
        <v>1220</v>
      </c>
      <c r="E8" s="30" t="s">
        <v>612</v>
      </c>
      <c r="F8" s="378">
        <v>20853</v>
      </c>
      <c r="G8" s="378" t="s">
        <v>162</v>
      </c>
      <c r="H8" s="380">
        <v>142</v>
      </c>
      <c r="I8" s="380">
        <v>8</v>
      </c>
      <c r="J8" s="381">
        <v>44075</v>
      </c>
      <c r="K8" s="31" t="s">
        <v>1107</v>
      </c>
      <c r="L8" s="56">
        <v>15200466</v>
      </c>
      <c r="M8" s="55">
        <v>7237657</v>
      </c>
      <c r="N8" s="16">
        <v>17304599</v>
      </c>
      <c r="O8" s="55">
        <v>3928848</v>
      </c>
      <c r="P8" s="55">
        <v>775330</v>
      </c>
      <c r="Q8" s="55">
        <v>44446900</v>
      </c>
      <c r="R8" s="31" t="s">
        <v>175</v>
      </c>
      <c r="S8" s="55">
        <v>44446900</v>
      </c>
      <c r="T8" s="17"/>
      <c r="U8" s="55"/>
      <c r="V8" s="64">
        <v>10114000</v>
      </c>
      <c r="W8" s="57">
        <v>0</v>
      </c>
      <c r="X8" s="57">
        <v>0</v>
      </c>
      <c r="Y8" s="65">
        <v>34332900</v>
      </c>
      <c r="Z8" s="32">
        <v>44446900</v>
      </c>
      <c r="AA8" s="55">
        <v>44446900</v>
      </c>
      <c r="AB8" s="55"/>
      <c r="AC8" s="55"/>
      <c r="AD8" s="66">
        <v>0</v>
      </c>
      <c r="AE8" s="55"/>
      <c r="AF8" s="55"/>
      <c r="AG8" s="55"/>
      <c r="AH8" s="55"/>
      <c r="AI8" s="55"/>
      <c r="AJ8" s="55"/>
      <c r="AK8" s="55">
        <v>1065828</v>
      </c>
      <c r="AL8" s="55">
        <v>10114000</v>
      </c>
      <c r="AM8" s="55"/>
      <c r="AN8" s="55"/>
      <c r="AO8" s="16">
        <v>10114000</v>
      </c>
      <c r="AP8" s="65">
        <v>34332900</v>
      </c>
      <c r="AQ8" s="34">
        <v>44446900</v>
      </c>
      <c r="AR8" s="35">
        <v>44446900</v>
      </c>
      <c r="AS8" s="17"/>
      <c r="AT8" s="17"/>
    </row>
    <row r="9" spans="1:46" ht="14.65" customHeight="1" x14ac:dyDescent="0.25">
      <c r="A9" s="31">
        <v>10757</v>
      </c>
      <c r="B9" s="378" t="s">
        <v>1221</v>
      </c>
      <c r="C9" s="31" t="s">
        <v>1222</v>
      </c>
      <c r="D9" s="378" t="s">
        <v>1223</v>
      </c>
      <c r="E9" s="30" t="s">
        <v>153</v>
      </c>
      <c r="F9" s="378">
        <v>20746</v>
      </c>
      <c r="G9" s="378" t="s">
        <v>1224</v>
      </c>
      <c r="H9" s="380">
        <v>137</v>
      </c>
      <c r="I9" s="380">
        <v>7</v>
      </c>
      <c r="J9" s="381">
        <v>44099</v>
      </c>
      <c r="K9" s="31" t="s">
        <v>169</v>
      </c>
      <c r="L9" s="56">
        <v>24562506</v>
      </c>
      <c r="M9" s="55">
        <v>5037779</v>
      </c>
      <c r="N9" s="16">
        <v>450000</v>
      </c>
      <c r="O9" s="55">
        <v>3350000</v>
      </c>
      <c r="P9" s="55">
        <v>646498</v>
      </c>
      <c r="Q9" s="55">
        <v>34046783</v>
      </c>
      <c r="R9" s="31" t="s">
        <v>175</v>
      </c>
      <c r="S9" s="55">
        <v>34046783</v>
      </c>
      <c r="T9" s="17"/>
      <c r="U9" s="55">
        <v>19100000</v>
      </c>
      <c r="V9" s="64">
        <v>8437000</v>
      </c>
      <c r="W9" s="57">
        <v>2500000</v>
      </c>
      <c r="X9" s="57">
        <v>0</v>
      </c>
      <c r="Y9" s="65">
        <v>4009783</v>
      </c>
      <c r="Z9" s="32">
        <v>34046783</v>
      </c>
      <c r="AA9" s="55">
        <v>34046783</v>
      </c>
      <c r="AB9" s="55"/>
      <c r="AC9" s="55"/>
      <c r="AD9" s="66">
        <v>19100000</v>
      </c>
      <c r="AE9" s="55"/>
      <c r="AF9" s="55">
        <v>2500000</v>
      </c>
      <c r="AG9" s="55"/>
      <c r="AH9" s="55"/>
      <c r="AI9" s="55"/>
      <c r="AJ9" s="55"/>
      <c r="AK9" s="55">
        <v>907290</v>
      </c>
      <c r="AL9" s="55">
        <v>8437000</v>
      </c>
      <c r="AM9" s="55"/>
      <c r="AN9" s="55"/>
      <c r="AO9" s="16">
        <v>8437000</v>
      </c>
      <c r="AP9" s="65">
        <v>4009783</v>
      </c>
      <c r="AQ9" s="34">
        <v>34046783</v>
      </c>
      <c r="AR9" s="35">
        <v>34046783</v>
      </c>
      <c r="AS9" s="17" t="s">
        <v>177</v>
      </c>
      <c r="AT9" s="17" t="s">
        <v>177</v>
      </c>
    </row>
    <row r="10" spans="1:46" ht="14.65" customHeight="1" x14ac:dyDescent="0.25">
      <c r="A10" s="31">
        <v>10767</v>
      </c>
      <c r="B10" s="378" t="s">
        <v>1225</v>
      </c>
      <c r="C10" s="31" t="s">
        <v>716</v>
      </c>
      <c r="D10" s="378" t="s">
        <v>1226</v>
      </c>
      <c r="E10" s="30" t="s">
        <v>165</v>
      </c>
      <c r="F10" s="378">
        <v>21853</v>
      </c>
      <c r="G10" s="378" t="s">
        <v>168</v>
      </c>
      <c r="H10" s="380">
        <v>120</v>
      </c>
      <c r="I10" s="380">
        <v>6</v>
      </c>
      <c r="J10" s="381">
        <v>44169</v>
      </c>
      <c r="K10" s="31" t="s">
        <v>1107</v>
      </c>
      <c r="L10" s="56">
        <v>7938648</v>
      </c>
      <c r="M10" s="55">
        <v>3066954</v>
      </c>
      <c r="N10" s="16">
        <v>9451998</v>
      </c>
      <c r="O10" s="55">
        <v>2521035</v>
      </c>
      <c r="P10" s="55">
        <v>1187352</v>
      </c>
      <c r="Q10" s="55">
        <v>24165987</v>
      </c>
      <c r="R10" s="31" t="s">
        <v>174</v>
      </c>
      <c r="S10" s="55">
        <v>24165987</v>
      </c>
      <c r="T10" s="36">
        <v>11000000</v>
      </c>
      <c r="U10" s="55"/>
      <c r="V10" s="64">
        <v>6375000</v>
      </c>
      <c r="W10" s="57">
        <v>212000</v>
      </c>
      <c r="X10" s="57">
        <v>3255000</v>
      </c>
      <c r="Y10" s="65">
        <v>3323987</v>
      </c>
      <c r="Z10" s="32">
        <v>24165987</v>
      </c>
      <c r="AA10" s="55">
        <v>24165987</v>
      </c>
      <c r="AB10" s="55">
        <v>2500000</v>
      </c>
      <c r="AC10" s="55">
        <v>755000</v>
      </c>
      <c r="AD10" s="66">
        <v>11000000</v>
      </c>
      <c r="AE10" s="55"/>
      <c r="AF10" s="55">
        <v>212000</v>
      </c>
      <c r="AG10" s="55"/>
      <c r="AH10" s="55"/>
      <c r="AI10" s="55"/>
      <c r="AJ10" s="55"/>
      <c r="AK10" s="55">
        <v>708437</v>
      </c>
      <c r="AL10" s="55">
        <v>6375000</v>
      </c>
      <c r="AM10" s="55"/>
      <c r="AN10" s="55"/>
      <c r="AO10" s="16">
        <v>6375000</v>
      </c>
      <c r="AP10" s="65">
        <v>3323987</v>
      </c>
      <c r="AQ10" s="34">
        <v>24165987</v>
      </c>
      <c r="AR10" s="35">
        <v>24165987</v>
      </c>
      <c r="AS10" s="17"/>
      <c r="AT10" s="17"/>
    </row>
    <row r="11" spans="1:46" ht="14.65" customHeight="1" x14ac:dyDescent="0.25">
      <c r="A11" s="31">
        <v>10853</v>
      </c>
      <c r="B11" s="378" t="s">
        <v>1227</v>
      </c>
      <c r="C11" s="31" t="s">
        <v>1228</v>
      </c>
      <c r="D11" s="378" t="s">
        <v>1229</v>
      </c>
      <c r="E11" s="30" t="s">
        <v>684</v>
      </c>
      <c r="F11" s="378">
        <v>21004</v>
      </c>
      <c r="G11" s="378" t="s">
        <v>160</v>
      </c>
      <c r="H11" s="380">
        <v>108</v>
      </c>
      <c r="I11" s="380">
        <v>11</v>
      </c>
      <c r="J11" s="381">
        <v>44182</v>
      </c>
      <c r="K11" s="31" t="s">
        <v>1107</v>
      </c>
      <c r="L11" s="56">
        <v>8418290</v>
      </c>
      <c r="M11" s="55">
        <v>3886930</v>
      </c>
      <c r="N11" s="16">
        <v>21558030</v>
      </c>
      <c r="O11" s="55">
        <v>2500000</v>
      </c>
      <c r="P11" s="55">
        <v>1063590</v>
      </c>
      <c r="Q11" s="55">
        <v>37426840</v>
      </c>
      <c r="R11" s="31" t="s">
        <v>174</v>
      </c>
      <c r="S11" s="55">
        <v>37426840</v>
      </c>
      <c r="T11" s="17"/>
      <c r="U11" s="55">
        <v>20700000</v>
      </c>
      <c r="V11" s="64">
        <v>10164654</v>
      </c>
      <c r="W11" s="57">
        <v>2725000</v>
      </c>
      <c r="X11" s="57">
        <v>0</v>
      </c>
      <c r="Y11" s="65">
        <v>3837186</v>
      </c>
      <c r="Z11" s="32">
        <v>37426840</v>
      </c>
      <c r="AA11" s="55">
        <v>37426840</v>
      </c>
      <c r="AB11" s="55"/>
      <c r="AC11" s="55"/>
      <c r="AD11" s="66">
        <v>20700000</v>
      </c>
      <c r="AE11" s="55"/>
      <c r="AF11" s="55">
        <v>2200000</v>
      </c>
      <c r="AG11" s="55">
        <v>525000</v>
      </c>
      <c r="AH11" s="55"/>
      <c r="AI11" s="55"/>
      <c r="AJ11" s="55"/>
      <c r="AK11" s="55">
        <v>1075625</v>
      </c>
      <c r="AL11" s="55">
        <v>10164654</v>
      </c>
      <c r="AM11" s="55"/>
      <c r="AN11" s="55"/>
      <c r="AO11" s="16">
        <v>10164654</v>
      </c>
      <c r="AP11" s="65">
        <v>3837186</v>
      </c>
      <c r="AQ11" s="34">
        <v>37426840</v>
      </c>
      <c r="AR11" s="35">
        <v>37426840</v>
      </c>
      <c r="AS11" s="17"/>
      <c r="AT11" s="17"/>
    </row>
    <row r="12" spans="1:46" ht="14.65" customHeight="1" x14ac:dyDescent="0.25">
      <c r="A12" s="31">
        <v>10847</v>
      </c>
      <c r="B12" s="378" t="s">
        <v>1231</v>
      </c>
      <c r="C12" s="31" t="s">
        <v>558</v>
      </c>
      <c r="D12" s="378" t="s">
        <v>1232</v>
      </c>
      <c r="E12" s="30" t="s">
        <v>1233</v>
      </c>
      <c r="F12" s="378">
        <v>21222</v>
      </c>
      <c r="G12" s="378" t="s">
        <v>104</v>
      </c>
      <c r="H12" s="380">
        <v>36</v>
      </c>
      <c r="I12" s="380">
        <v>4</v>
      </c>
      <c r="J12" s="381">
        <v>44182</v>
      </c>
      <c r="K12" s="31" t="s">
        <v>1107</v>
      </c>
      <c r="L12" s="56">
        <v>5594598</v>
      </c>
      <c r="M12" s="55">
        <v>1485145</v>
      </c>
      <c r="N12" s="16">
        <v>2034998</v>
      </c>
      <c r="O12" s="55">
        <v>1163564</v>
      </c>
      <c r="P12" s="55">
        <v>219382</v>
      </c>
      <c r="Q12" s="55">
        <v>10497687</v>
      </c>
      <c r="R12" s="31" t="s">
        <v>174</v>
      </c>
      <c r="S12" s="55">
        <v>10497687</v>
      </c>
      <c r="T12" s="36">
        <v>1695000</v>
      </c>
      <c r="U12" s="55">
        <v>3415000</v>
      </c>
      <c r="V12" s="64">
        <v>3242654</v>
      </c>
      <c r="W12" s="57">
        <v>2350000</v>
      </c>
      <c r="X12" s="57">
        <v>0</v>
      </c>
      <c r="Y12" s="65">
        <v>-204967</v>
      </c>
      <c r="Z12" s="32">
        <v>10497687</v>
      </c>
      <c r="AA12" s="55">
        <v>10497687</v>
      </c>
      <c r="AB12" s="55"/>
      <c r="AC12" s="55"/>
      <c r="AD12" s="66">
        <v>5110000</v>
      </c>
      <c r="AE12" s="55"/>
      <c r="AF12" s="55">
        <v>2350000</v>
      </c>
      <c r="AG12" s="55"/>
      <c r="AH12" s="55"/>
      <c r="AI12" s="55"/>
      <c r="AJ12" s="55"/>
      <c r="AK12" s="55">
        <v>341366</v>
      </c>
      <c r="AL12" s="55">
        <v>3242654</v>
      </c>
      <c r="AM12" s="55"/>
      <c r="AN12" s="55"/>
      <c r="AO12" s="16">
        <v>3242654</v>
      </c>
      <c r="AP12" s="65">
        <v>-204967</v>
      </c>
      <c r="AQ12" s="34">
        <v>10497687</v>
      </c>
      <c r="AR12" s="35">
        <v>10497687</v>
      </c>
      <c r="AS12" s="17"/>
      <c r="AT12" s="17"/>
    </row>
    <row r="13" spans="1:46" ht="14.65" customHeight="1" x14ac:dyDescent="0.25">
      <c r="A13" s="31">
        <v>10796</v>
      </c>
      <c r="B13" s="378" t="s">
        <v>1230</v>
      </c>
      <c r="C13" s="31" t="s">
        <v>558</v>
      </c>
      <c r="D13" s="378" t="s">
        <v>1232</v>
      </c>
      <c r="E13" s="30" t="s">
        <v>1233</v>
      </c>
      <c r="F13" s="378">
        <v>21222</v>
      </c>
      <c r="G13" s="378" t="s">
        <v>104</v>
      </c>
      <c r="H13" s="380">
        <v>90</v>
      </c>
      <c r="I13" s="380">
        <v>15</v>
      </c>
      <c r="J13" s="381">
        <v>44182</v>
      </c>
      <c r="K13" s="31" t="s">
        <v>1107</v>
      </c>
      <c r="L13" s="56">
        <v>13854799</v>
      </c>
      <c r="M13" s="55">
        <v>2888702</v>
      </c>
      <c r="N13" s="16">
        <v>5033707</v>
      </c>
      <c r="O13" s="55">
        <v>2493279</v>
      </c>
      <c r="P13" s="55">
        <v>850597</v>
      </c>
      <c r="Q13" s="55">
        <v>25121084</v>
      </c>
      <c r="R13" s="31" t="s">
        <v>174</v>
      </c>
      <c r="S13" s="55">
        <v>25121084</v>
      </c>
      <c r="T13" s="17"/>
      <c r="U13" s="55"/>
      <c r="V13" s="64">
        <v>13798620</v>
      </c>
      <c r="W13" s="57">
        <v>1653231</v>
      </c>
      <c r="X13" s="57">
        <v>0</v>
      </c>
      <c r="Y13" s="65">
        <v>9669233</v>
      </c>
      <c r="Z13" s="32">
        <v>25121084</v>
      </c>
      <c r="AA13" s="55">
        <v>25121084</v>
      </c>
      <c r="AB13" s="55"/>
      <c r="AC13" s="55"/>
      <c r="AD13" s="66">
        <v>0</v>
      </c>
      <c r="AE13" s="55">
        <v>1653231</v>
      </c>
      <c r="AF13" s="55"/>
      <c r="AG13" s="55"/>
      <c r="AH13" s="55"/>
      <c r="AI13" s="55"/>
      <c r="AJ13" s="55"/>
      <c r="AK13" s="55"/>
      <c r="AL13" s="55"/>
      <c r="AM13" s="55">
        <v>1500000</v>
      </c>
      <c r="AN13" s="55">
        <v>13798620</v>
      </c>
      <c r="AO13" s="16">
        <v>13798620</v>
      </c>
      <c r="AP13" s="65">
        <v>9669233</v>
      </c>
      <c r="AQ13" s="34">
        <v>25121084</v>
      </c>
      <c r="AR13" s="35">
        <v>25121084</v>
      </c>
      <c r="AS13" s="17"/>
      <c r="AT13" s="17"/>
    </row>
    <row r="14" spans="1:46" ht="14.65" customHeight="1" x14ac:dyDescent="0.25">
      <c r="A14" s="31">
        <v>10806</v>
      </c>
      <c r="B14" s="378" t="s">
        <v>1237</v>
      </c>
      <c r="C14" s="31" t="s">
        <v>1175</v>
      </c>
      <c r="D14" s="378" t="s">
        <v>1238</v>
      </c>
      <c r="E14" s="30" t="s">
        <v>146</v>
      </c>
      <c r="F14" s="378">
        <v>21811</v>
      </c>
      <c r="G14" s="378" t="s">
        <v>163</v>
      </c>
      <c r="H14" s="380">
        <v>65</v>
      </c>
      <c r="I14" s="380">
        <v>13</v>
      </c>
      <c r="J14" s="381">
        <v>44183</v>
      </c>
      <c r="K14" s="31" t="s">
        <v>291</v>
      </c>
      <c r="L14" s="56">
        <v>9102653</v>
      </c>
      <c r="M14" s="55">
        <v>3002447</v>
      </c>
      <c r="N14" s="16">
        <v>3205000</v>
      </c>
      <c r="O14" s="55">
        <v>2692821</v>
      </c>
      <c r="P14" s="55">
        <v>380730</v>
      </c>
      <c r="Q14" s="55">
        <v>18383651</v>
      </c>
      <c r="R14" s="31" t="s">
        <v>174</v>
      </c>
      <c r="S14" s="55">
        <v>18383651</v>
      </c>
      <c r="T14" s="17"/>
      <c r="U14" s="55"/>
      <c r="V14" s="64">
        <v>14341915</v>
      </c>
      <c r="W14" s="57">
        <v>800000</v>
      </c>
      <c r="X14" s="57">
        <v>0</v>
      </c>
      <c r="Y14" s="65">
        <v>3241736</v>
      </c>
      <c r="Z14" s="32">
        <v>18383651</v>
      </c>
      <c r="AA14" s="55">
        <v>18383651</v>
      </c>
      <c r="AB14" s="55"/>
      <c r="AC14" s="55"/>
      <c r="AD14" s="66">
        <v>0</v>
      </c>
      <c r="AE14" s="55">
        <v>800000</v>
      </c>
      <c r="AF14" s="55"/>
      <c r="AG14" s="55"/>
      <c r="AH14" s="55"/>
      <c r="AI14" s="55"/>
      <c r="AJ14" s="55"/>
      <c r="AK14" s="55"/>
      <c r="AL14" s="55"/>
      <c r="AM14" s="55">
        <v>1498000</v>
      </c>
      <c r="AN14" s="55">
        <v>14341915</v>
      </c>
      <c r="AO14" s="16">
        <v>14341915</v>
      </c>
      <c r="AP14" s="65">
        <v>3241736</v>
      </c>
      <c r="AQ14" s="34">
        <v>18383651</v>
      </c>
      <c r="AR14" s="35">
        <v>18383651</v>
      </c>
      <c r="AS14" s="17"/>
      <c r="AT14" s="17"/>
    </row>
    <row r="15" spans="1:46" ht="14.65" customHeight="1" x14ac:dyDescent="0.25">
      <c r="A15" s="31">
        <v>10864</v>
      </c>
      <c r="B15" s="378" t="s">
        <v>1234</v>
      </c>
      <c r="C15" s="31" t="s">
        <v>1235</v>
      </c>
      <c r="D15" s="378" t="s">
        <v>1236</v>
      </c>
      <c r="E15" s="30" t="s">
        <v>144</v>
      </c>
      <c r="F15" s="378">
        <v>20904</v>
      </c>
      <c r="G15" s="378" t="s">
        <v>162</v>
      </c>
      <c r="H15" s="380">
        <v>87</v>
      </c>
      <c r="I15" s="380">
        <v>5</v>
      </c>
      <c r="J15" s="381">
        <v>44186</v>
      </c>
      <c r="K15" s="31" t="s">
        <v>1107</v>
      </c>
      <c r="L15" s="56">
        <v>10994990</v>
      </c>
      <c r="M15" s="55">
        <v>3688672</v>
      </c>
      <c r="N15" s="16">
        <v>20800902</v>
      </c>
      <c r="O15" s="55">
        <v>3388925</v>
      </c>
      <c r="P15" s="55">
        <v>1108251</v>
      </c>
      <c r="Q15" s="55">
        <v>39981740</v>
      </c>
      <c r="R15" s="31" t="s">
        <v>174</v>
      </c>
      <c r="S15" s="55">
        <v>39981740</v>
      </c>
      <c r="T15" s="33">
        <v>21100000</v>
      </c>
      <c r="U15" s="55"/>
      <c r="V15" s="64">
        <v>9638262</v>
      </c>
      <c r="W15" s="57">
        <v>2500000</v>
      </c>
      <c r="X15" s="57">
        <v>0</v>
      </c>
      <c r="Y15" s="65">
        <v>6743478</v>
      </c>
      <c r="Z15" s="32">
        <v>39981740</v>
      </c>
      <c r="AA15" s="55">
        <v>39981740</v>
      </c>
      <c r="AB15" s="55"/>
      <c r="AC15" s="55"/>
      <c r="AD15" s="66">
        <v>21100000</v>
      </c>
      <c r="AE15" s="55"/>
      <c r="AF15" s="55">
        <v>2500000</v>
      </c>
      <c r="AG15" s="55"/>
      <c r="AH15" s="55"/>
      <c r="AI15" s="55"/>
      <c r="AJ15" s="55"/>
      <c r="AK15" s="55">
        <v>983496</v>
      </c>
      <c r="AL15" s="55">
        <v>9638262</v>
      </c>
      <c r="AM15" s="55"/>
      <c r="AN15" s="55"/>
      <c r="AO15" s="16">
        <v>9638262</v>
      </c>
      <c r="AP15" s="65">
        <v>6743478</v>
      </c>
      <c r="AQ15" s="34">
        <v>39981740</v>
      </c>
      <c r="AR15" s="35">
        <v>39981740</v>
      </c>
      <c r="AS15" s="17"/>
      <c r="AT15" s="17"/>
    </row>
    <row r="16" spans="1:46" ht="14.65" customHeight="1" x14ac:dyDescent="0.25">
      <c r="A16" s="31">
        <v>10784</v>
      </c>
      <c r="B16" s="378" t="s">
        <v>1239</v>
      </c>
      <c r="C16" s="31" t="s">
        <v>1099</v>
      </c>
      <c r="D16" s="378" t="s">
        <v>1100</v>
      </c>
      <c r="E16" s="30" t="s">
        <v>302</v>
      </c>
      <c r="F16" s="378">
        <v>21740</v>
      </c>
      <c r="G16" s="378" t="s">
        <v>342</v>
      </c>
      <c r="H16" s="380">
        <v>79</v>
      </c>
      <c r="I16" s="380">
        <v>9</v>
      </c>
      <c r="J16" s="381">
        <v>44187</v>
      </c>
      <c r="K16" s="31" t="s">
        <v>169</v>
      </c>
      <c r="L16" s="56">
        <v>16275000</v>
      </c>
      <c r="M16" s="55">
        <v>3020026</v>
      </c>
      <c r="N16" s="16">
        <v>1000214</v>
      </c>
      <c r="O16" s="55">
        <v>2426412</v>
      </c>
      <c r="P16" s="55">
        <v>396758</v>
      </c>
      <c r="Q16" s="55">
        <v>23118410</v>
      </c>
      <c r="R16" s="31" t="s">
        <v>174</v>
      </c>
      <c r="S16" s="55">
        <v>23118410</v>
      </c>
      <c r="T16" s="17"/>
      <c r="U16" s="55"/>
      <c r="V16" s="64">
        <v>12218778</v>
      </c>
      <c r="W16" s="57">
        <v>4000000</v>
      </c>
      <c r="X16" s="57">
        <v>1852927</v>
      </c>
      <c r="Y16" s="65">
        <v>5046705</v>
      </c>
      <c r="Z16" s="32">
        <v>23118410</v>
      </c>
      <c r="AA16" s="55">
        <v>23118410</v>
      </c>
      <c r="AB16" s="55"/>
      <c r="AC16" s="55">
        <v>1852927</v>
      </c>
      <c r="AD16" s="66">
        <v>0</v>
      </c>
      <c r="AE16" s="55">
        <v>1000000</v>
      </c>
      <c r="AF16" s="55"/>
      <c r="AG16" s="55">
        <v>3000000</v>
      </c>
      <c r="AH16" s="55"/>
      <c r="AI16" s="55"/>
      <c r="AJ16" s="55"/>
      <c r="AK16" s="55">
        <v>1300000</v>
      </c>
      <c r="AL16" s="55">
        <v>12218778</v>
      </c>
      <c r="AM16" s="55"/>
      <c r="AN16" s="55"/>
      <c r="AO16" s="16">
        <v>12218778</v>
      </c>
      <c r="AP16" s="65">
        <v>5046705</v>
      </c>
      <c r="AQ16" s="34">
        <v>23118410</v>
      </c>
      <c r="AR16" s="35">
        <v>23118410</v>
      </c>
      <c r="AS16" s="17"/>
      <c r="AT16" s="17"/>
    </row>
    <row r="17" spans="1:46" ht="14.65" customHeight="1" x14ac:dyDescent="0.25">
      <c r="A17" s="31">
        <v>10773</v>
      </c>
      <c r="B17" s="378" t="s">
        <v>1240</v>
      </c>
      <c r="C17" s="31" t="s">
        <v>1146</v>
      </c>
      <c r="D17" s="378" t="s">
        <v>1241</v>
      </c>
      <c r="E17" s="30" t="s">
        <v>207</v>
      </c>
      <c r="F17" s="378">
        <v>21401</v>
      </c>
      <c r="G17" s="378" t="s">
        <v>226</v>
      </c>
      <c r="H17" s="380">
        <v>78</v>
      </c>
      <c r="I17" s="380">
        <v>4</v>
      </c>
      <c r="J17" s="381">
        <v>44187</v>
      </c>
      <c r="K17" s="31" t="s">
        <v>169</v>
      </c>
      <c r="L17" s="56">
        <v>15971073</v>
      </c>
      <c r="M17" s="55">
        <v>4315569</v>
      </c>
      <c r="N17" s="16">
        <v>2093295</v>
      </c>
      <c r="O17" s="55">
        <v>2500000</v>
      </c>
      <c r="P17" s="55">
        <v>596334</v>
      </c>
      <c r="Q17" s="55">
        <v>25476271</v>
      </c>
      <c r="R17" s="31" t="s">
        <v>174</v>
      </c>
      <c r="S17" s="55">
        <v>25476271</v>
      </c>
      <c r="T17" s="33">
        <v>2450000</v>
      </c>
      <c r="U17" s="55">
        <v>9350000</v>
      </c>
      <c r="V17" s="64">
        <v>7192300</v>
      </c>
      <c r="W17" s="57">
        <v>3857300</v>
      </c>
      <c r="X17" s="57">
        <v>1000000</v>
      </c>
      <c r="Y17" s="65">
        <v>1626671</v>
      </c>
      <c r="Z17" s="32">
        <v>25476271</v>
      </c>
      <c r="AA17" s="55">
        <v>25476271</v>
      </c>
      <c r="AB17" s="55"/>
      <c r="AC17" s="55">
        <v>1000000</v>
      </c>
      <c r="AD17" s="66">
        <v>11800000</v>
      </c>
      <c r="AE17" s="55">
        <v>1357300</v>
      </c>
      <c r="AF17" s="55">
        <v>2500000</v>
      </c>
      <c r="AG17" s="55"/>
      <c r="AH17" s="55"/>
      <c r="AI17" s="55"/>
      <c r="AJ17" s="55"/>
      <c r="AK17" s="55">
        <v>749663</v>
      </c>
      <c r="AL17" s="55">
        <v>7192300</v>
      </c>
      <c r="AM17" s="55"/>
      <c r="AN17" s="55"/>
      <c r="AO17" s="16">
        <v>7192300</v>
      </c>
      <c r="AP17" s="65">
        <v>1626671</v>
      </c>
      <c r="AQ17" s="34">
        <v>25476271</v>
      </c>
      <c r="AR17" s="35">
        <v>25476271</v>
      </c>
      <c r="AS17" s="17"/>
      <c r="AT17" s="17"/>
    </row>
    <row r="18" spans="1:46" ht="14.65" customHeight="1" x14ac:dyDescent="0.25">
      <c r="A18" s="31">
        <v>10593</v>
      </c>
      <c r="B18" s="378" t="s">
        <v>1242</v>
      </c>
      <c r="C18" s="31" t="s">
        <v>1151</v>
      </c>
      <c r="D18" s="378" t="s">
        <v>1243</v>
      </c>
      <c r="E18" s="30" t="s">
        <v>1244</v>
      </c>
      <c r="F18" s="378">
        <v>20772</v>
      </c>
      <c r="G18" s="378" t="s">
        <v>159</v>
      </c>
      <c r="H18" s="380">
        <v>62</v>
      </c>
      <c r="I18" s="380">
        <v>10</v>
      </c>
      <c r="J18" s="381">
        <v>44195</v>
      </c>
      <c r="K18" s="31" t="s">
        <v>169</v>
      </c>
      <c r="L18" s="56">
        <v>16745451</v>
      </c>
      <c r="M18" s="55">
        <v>6905933</v>
      </c>
      <c r="N18" s="16">
        <v>917672</v>
      </c>
      <c r="O18" s="55">
        <v>2500000</v>
      </c>
      <c r="P18" s="55">
        <v>2743837</v>
      </c>
      <c r="Q18" s="55">
        <v>29812893</v>
      </c>
      <c r="R18" s="31" t="s">
        <v>174</v>
      </c>
      <c r="S18" s="55">
        <v>29812893</v>
      </c>
      <c r="T18" s="17"/>
      <c r="U18" s="55"/>
      <c r="V18" s="64">
        <v>14923508</v>
      </c>
      <c r="W18" s="57">
        <v>629636</v>
      </c>
      <c r="X18" s="57">
        <v>0</v>
      </c>
      <c r="Y18" s="65">
        <v>14259749</v>
      </c>
      <c r="Z18" s="32">
        <v>29812893</v>
      </c>
      <c r="AA18" s="55">
        <v>29812893</v>
      </c>
      <c r="AB18" s="55"/>
      <c r="AC18" s="55"/>
      <c r="AD18" s="66">
        <v>0</v>
      </c>
      <c r="AE18" s="55">
        <v>629636</v>
      </c>
      <c r="AF18" s="55"/>
      <c r="AG18" s="55"/>
      <c r="AH18" s="55"/>
      <c r="AI18" s="55"/>
      <c r="AJ18" s="55"/>
      <c r="AK18" s="55"/>
      <c r="AL18" s="55"/>
      <c r="AM18" s="55">
        <v>1500000</v>
      </c>
      <c r="AN18" s="55">
        <v>14923508</v>
      </c>
      <c r="AO18" s="16">
        <v>14923508</v>
      </c>
      <c r="AP18" s="65">
        <v>14259749</v>
      </c>
      <c r="AQ18" s="34">
        <v>29812893</v>
      </c>
      <c r="AR18" s="35">
        <v>29812893</v>
      </c>
      <c r="AS18" s="17"/>
      <c r="AT18" s="17"/>
    </row>
    <row r="19" spans="1:46" ht="14.65" customHeight="1" x14ac:dyDescent="0.25">
      <c r="A19" s="31">
        <v>10836</v>
      </c>
      <c r="B19" s="378" t="s">
        <v>1245</v>
      </c>
      <c r="C19" s="31" t="s">
        <v>1246</v>
      </c>
      <c r="D19" s="378" t="s">
        <v>1247</v>
      </c>
      <c r="E19" s="30" t="s">
        <v>104</v>
      </c>
      <c r="F19" s="378">
        <v>21230</v>
      </c>
      <c r="G19" s="378" t="s">
        <v>156</v>
      </c>
      <c r="H19" s="380">
        <v>254</v>
      </c>
      <c r="I19" s="380">
        <v>6</v>
      </c>
      <c r="J19" s="381">
        <v>44195</v>
      </c>
      <c r="K19" s="31" t="s">
        <v>169</v>
      </c>
      <c r="L19" s="56">
        <v>64557149</v>
      </c>
      <c r="M19" s="55">
        <v>19501155</v>
      </c>
      <c r="N19" s="16">
        <v>11322140</v>
      </c>
      <c r="O19" s="55">
        <v>9860332</v>
      </c>
      <c r="P19" s="55">
        <v>6773167</v>
      </c>
      <c r="Q19" s="55">
        <v>112013943</v>
      </c>
      <c r="R19" s="31" t="s">
        <v>174</v>
      </c>
      <c r="S19" s="55">
        <v>112013943</v>
      </c>
      <c r="T19" s="33"/>
      <c r="U19" s="55">
        <v>73500000</v>
      </c>
      <c r="V19" s="64">
        <v>4768000</v>
      </c>
      <c r="W19" s="57">
        <v>0</v>
      </c>
      <c r="X19" s="57">
        <v>0</v>
      </c>
      <c r="Y19" s="65">
        <v>33745943</v>
      </c>
      <c r="Z19" s="32">
        <v>112013943</v>
      </c>
      <c r="AA19" s="55">
        <v>112013943</v>
      </c>
      <c r="AB19" s="55"/>
      <c r="AC19" s="55"/>
      <c r="AD19" s="66">
        <v>73500000</v>
      </c>
      <c r="AE19" s="55"/>
      <c r="AF19" s="55"/>
      <c r="AG19" s="55"/>
      <c r="AH19" s="55"/>
      <c r="AI19" s="55"/>
      <c r="AJ19" s="55"/>
      <c r="AK19" s="55">
        <v>518365</v>
      </c>
      <c r="AL19" s="55">
        <v>4768000</v>
      </c>
      <c r="AM19" s="55"/>
      <c r="AN19" s="55"/>
      <c r="AO19" s="16">
        <v>4768000</v>
      </c>
      <c r="AP19" s="65">
        <v>33745943</v>
      </c>
      <c r="AQ19" s="34">
        <v>112013943</v>
      </c>
      <c r="AR19" s="35">
        <v>112013943</v>
      </c>
      <c r="AS19" s="17"/>
      <c r="AT19" s="17"/>
    </row>
    <row r="20" spans="1:46" ht="14.65" customHeight="1" x14ac:dyDescent="0.25">
      <c r="A20" s="31">
        <v>10754</v>
      </c>
      <c r="B20" s="378" t="s">
        <v>713</v>
      </c>
      <c r="C20" s="378" t="s">
        <v>583</v>
      </c>
      <c r="D20" s="378" t="s">
        <v>1248</v>
      </c>
      <c r="E20" s="30" t="s">
        <v>144</v>
      </c>
      <c r="F20" s="378">
        <v>20910</v>
      </c>
      <c r="G20" s="378" t="s">
        <v>162</v>
      </c>
      <c r="H20" s="380">
        <v>55</v>
      </c>
      <c r="I20" s="380">
        <v>5</v>
      </c>
      <c r="J20" s="381">
        <v>44228</v>
      </c>
      <c r="K20" s="31" t="s">
        <v>1107</v>
      </c>
      <c r="L20" s="56">
        <v>9025578</v>
      </c>
      <c r="M20" s="55">
        <v>2908518</v>
      </c>
      <c r="N20" s="16">
        <v>6495000</v>
      </c>
      <c r="O20" s="55">
        <v>2233627</v>
      </c>
      <c r="P20" s="55">
        <v>328100</v>
      </c>
      <c r="Q20" s="55">
        <v>20990823</v>
      </c>
      <c r="R20" s="31" t="s">
        <v>174</v>
      </c>
      <c r="S20" s="55">
        <v>20990823</v>
      </c>
      <c r="T20" s="33">
        <v>3728000</v>
      </c>
      <c r="U20" s="55">
        <v>6272000</v>
      </c>
      <c r="V20" s="64">
        <v>5305988</v>
      </c>
      <c r="W20" s="57">
        <v>2500000</v>
      </c>
      <c r="X20" s="57">
        <v>0</v>
      </c>
      <c r="Y20" s="65">
        <v>3184835</v>
      </c>
      <c r="Z20" s="32">
        <v>20990823</v>
      </c>
      <c r="AA20" s="55">
        <v>20990823</v>
      </c>
      <c r="AB20" s="55"/>
      <c r="AC20" s="55"/>
      <c r="AD20" s="66">
        <v>10000000</v>
      </c>
      <c r="AE20" s="55"/>
      <c r="AF20" s="55">
        <v>2500000</v>
      </c>
      <c r="AG20" s="55"/>
      <c r="AH20" s="55"/>
      <c r="AI20" s="55"/>
      <c r="AJ20" s="55"/>
      <c r="AK20" s="55">
        <v>616975</v>
      </c>
      <c r="AL20" s="55">
        <v>5305988</v>
      </c>
      <c r="AM20" s="55"/>
      <c r="AN20" s="55"/>
      <c r="AO20" s="16">
        <v>5305988</v>
      </c>
      <c r="AP20" s="65">
        <v>3184835</v>
      </c>
      <c r="AQ20" s="34">
        <v>20990823</v>
      </c>
      <c r="AR20" s="35">
        <v>20990823</v>
      </c>
      <c r="AS20" s="17"/>
      <c r="AT20" s="17"/>
    </row>
    <row r="21" spans="1:46" ht="14.65" customHeight="1" x14ac:dyDescent="0.25">
      <c r="A21" s="31">
        <v>10603</v>
      </c>
      <c r="B21" s="378" t="s">
        <v>1249</v>
      </c>
      <c r="C21" s="31" t="s">
        <v>1250</v>
      </c>
      <c r="D21" s="378" t="s">
        <v>1251</v>
      </c>
      <c r="E21" s="30" t="s">
        <v>101</v>
      </c>
      <c r="F21" s="378">
        <v>21502</v>
      </c>
      <c r="G21" s="378" t="s">
        <v>155</v>
      </c>
      <c r="H21" s="380">
        <v>40</v>
      </c>
      <c r="I21" s="380">
        <v>6</v>
      </c>
      <c r="J21" s="381">
        <v>44263</v>
      </c>
      <c r="K21" s="31" t="s">
        <v>169</v>
      </c>
      <c r="L21" s="56">
        <v>6651745</v>
      </c>
      <c r="M21" s="55">
        <v>1573255</v>
      </c>
      <c r="N21" s="16">
        <v>90027</v>
      </c>
      <c r="O21" s="55">
        <v>1100000</v>
      </c>
      <c r="P21" s="55">
        <v>196596</v>
      </c>
      <c r="Q21" s="55">
        <v>9611623</v>
      </c>
      <c r="R21" s="31" t="s">
        <v>174</v>
      </c>
      <c r="S21" s="55">
        <v>9611623</v>
      </c>
      <c r="T21" s="33"/>
      <c r="U21" s="55"/>
      <c r="V21" s="64">
        <v>6932196</v>
      </c>
      <c r="W21" s="57">
        <v>0</v>
      </c>
      <c r="X21" s="57">
        <v>0</v>
      </c>
      <c r="Y21" s="65">
        <v>2679427</v>
      </c>
      <c r="Z21" s="32">
        <v>9611623</v>
      </c>
      <c r="AA21" s="55">
        <v>9611623</v>
      </c>
      <c r="AB21" s="55"/>
      <c r="AC21" s="55"/>
      <c r="AD21" s="66">
        <v>0</v>
      </c>
      <c r="AE21" s="55"/>
      <c r="AF21" s="55"/>
      <c r="AG21" s="55"/>
      <c r="AH21" s="55"/>
      <c r="AI21" s="55"/>
      <c r="AJ21" s="55"/>
      <c r="AK21" s="55">
        <v>770321</v>
      </c>
      <c r="AL21" s="55">
        <v>6932196</v>
      </c>
      <c r="AM21" s="55"/>
      <c r="AN21" s="55"/>
      <c r="AO21" s="16">
        <v>6932196</v>
      </c>
      <c r="AP21" s="65">
        <v>2679427</v>
      </c>
      <c r="AQ21" s="34">
        <v>9611623</v>
      </c>
      <c r="AR21" s="35">
        <v>9611623</v>
      </c>
      <c r="AS21" s="17"/>
      <c r="AT21" s="17"/>
    </row>
    <row r="22" spans="1:46" ht="14.65" customHeight="1" x14ac:dyDescent="0.25">
      <c r="A22" s="31">
        <v>10876</v>
      </c>
      <c r="B22" s="378" t="s">
        <v>1253</v>
      </c>
      <c r="C22" s="30" t="s">
        <v>1257</v>
      </c>
      <c r="D22" s="378" t="s">
        <v>1260</v>
      </c>
      <c r="E22" s="30" t="s">
        <v>104</v>
      </c>
      <c r="F22" s="74">
        <v>21216</v>
      </c>
      <c r="G22" s="378" t="s">
        <v>156</v>
      </c>
      <c r="H22" s="380">
        <v>131</v>
      </c>
      <c r="I22" s="380">
        <v>7</v>
      </c>
      <c r="J22" s="381">
        <v>44329</v>
      </c>
      <c r="K22" s="31" t="s">
        <v>1107</v>
      </c>
      <c r="L22" s="56">
        <v>10180664</v>
      </c>
      <c r="M22" s="55">
        <v>3042718</v>
      </c>
      <c r="N22" s="16">
        <v>6970701</v>
      </c>
      <c r="O22" s="55">
        <v>2409403</v>
      </c>
      <c r="P22" s="55">
        <v>644464</v>
      </c>
      <c r="Q22" s="55">
        <v>23247950</v>
      </c>
      <c r="R22" s="31" t="s">
        <v>174</v>
      </c>
      <c r="S22" s="55">
        <v>23247950</v>
      </c>
      <c r="T22" s="33"/>
      <c r="U22" s="55">
        <v>10995000</v>
      </c>
      <c r="V22" s="64">
        <v>8843461</v>
      </c>
      <c r="W22" s="57">
        <v>2500000</v>
      </c>
      <c r="X22" s="57">
        <v>0</v>
      </c>
      <c r="Y22" s="65">
        <v>909489</v>
      </c>
      <c r="Z22" s="32">
        <v>23247950</v>
      </c>
      <c r="AA22" s="55">
        <v>23247950</v>
      </c>
      <c r="AB22" s="55"/>
      <c r="AC22" s="55"/>
      <c r="AD22" s="66">
        <v>10995000</v>
      </c>
      <c r="AE22" s="55"/>
      <c r="AF22" s="55">
        <v>2500000</v>
      </c>
      <c r="AG22" s="55"/>
      <c r="AH22" s="55"/>
      <c r="AI22" s="55"/>
      <c r="AJ22" s="55"/>
      <c r="AK22" s="55">
        <v>336203</v>
      </c>
      <c r="AL22" s="55">
        <v>8843461</v>
      </c>
      <c r="AM22" s="55"/>
      <c r="AN22" s="55"/>
      <c r="AO22" s="16">
        <v>8843461</v>
      </c>
      <c r="AP22" s="65">
        <v>909489</v>
      </c>
      <c r="AQ22" s="34">
        <v>23247950</v>
      </c>
      <c r="AR22" s="35">
        <v>23247950</v>
      </c>
      <c r="AS22" s="17"/>
      <c r="AT22" s="17"/>
    </row>
    <row r="23" spans="1:46" ht="14.65" customHeight="1" x14ac:dyDescent="0.25">
      <c r="A23" s="31">
        <v>10788</v>
      </c>
      <c r="B23" s="378" t="s">
        <v>1262</v>
      </c>
      <c r="C23" s="30" t="s">
        <v>478</v>
      </c>
      <c r="D23" s="378" t="s">
        <v>1260</v>
      </c>
      <c r="E23" s="30" t="s">
        <v>104</v>
      </c>
      <c r="F23" s="74">
        <v>21216</v>
      </c>
      <c r="G23" s="378" t="s">
        <v>156</v>
      </c>
      <c r="H23" s="380">
        <v>68</v>
      </c>
      <c r="I23" s="380">
        <v>14</v>
      </c>
      <c r="J23" s="381">
        <v>44329</v>
      </c>
      <c r="K23" s="31" t="s">
        <v>1107</v>
      </c>
      <c r="L23" s="56">
        <v>9369014</v>
      </c>
      <c r="M23" s="55">
        <v>2085071</v>
      </c>
      <c r="N23" s="16">
        <v>5290400</v>
      </c>
      <c r="O23" s="55">
        <v>2067825</v>
      </c>
      <c r="P23" s="55">
        <v>664566</v>
      </c>
      <c r="Q23" s="55">
        <v>19476876</v>
      </c>
      <c r="R23" s="31" t="s">
        <v>174</v>
      </c>
      <c r="S23" s="55">
        <v>19476876</v>
      </c>
      <c r="T23" s="33"/>
      <c r="U23" s="55"/>
      <c r="V23" s="64">
        <v>14100000</v>
      </c>
      <c r="W23" s="57">
        <v>2000000</v>
      </c>
      <c r="X23" s="57">
        <v>0</v>
      </c>
      <c r="Y23" s="65">
        <v>3376876</v>
      </c>
      <c r="Z23" s="32">
        <v>19476876</v>
      </c>
      <c r="AA23" s="55">
        <v>19476876</v>
      </c>
      <c r="AB23" s="55"/>
      <c r="AC23" s="55"/>
      <c r="AD23" s="66">
        <v>0</v>
      </c>
      <c r="AE23" s="55">
        <v>2000000</v>
      </c>
      <c r="AF23" s="55"/>
      <c r="AG23" s="55"/>
      <c r="AH23" s="55"/>
      <c r="AI23" s="55"/>
      <c r="AJ23" s="55"/>
      <c r="AK23" s="55"/>
      <c r="AL23" s="55"/>
      <c r="AM23" s="55">
        <v>1500000</v>
      </c>
      <c r="AN23" s="55">
        <v>14100000</v>
      </c>
      <c r="AO23" s="16">
        <v>14100000</v>
      </c>
      <c r="AP23" s="65">
        <v>3376876</v>
      </c>
      <c r="AQ23" s="34">
        <v>19476876</v>
      </c>
      <c r="AR23" s="35">
        <v>19476876</v>
      </c>
      <c r="AS23" s="17"/>
      <c r="AT23" s="17"/>
    </row>
    <row r="24" spans="1:46" ht="14.65" customHeight="1" x14ac:dyDescent="0.25">
      <c r="A24" s="74">
        <v>10647</v>
      </c>
      <c r="B24" s="30" t="s">
        <v>1263</v>
      </c>
      <c r="C24" s="30" t="s">
        <v>1264</v>
      </c>
      <c r="D24" s="378"/>
      <c r="E24" s="30" t="s">
        <v>1160</v>
      </c>
      <c r="F24" s="74">
        <v>21014</v>
      </c>
      <c r="G24" s="30" t="s">
        <v>225</v>
      </c>
      <c r="H24" s="380">
        <v>10</v>
      </c>
      <c r="I24" s="380">
        <v>0</v>
      </c>
      <c r="J24" s="381">
        <v>44341</v>
      </c>
      <c r="K24" s="31" t="s">
        <v>170</v>
      </c>
      <c r="L24" s="56">
        <v>4332319</v>
      </c>
      <c r="M24" s="55">
        <v>336878</v>
      </c>
      <c r="N24" s="16">
        <v>0</v>
      </c>
      <c r="O24" s="55">
        <v>0</v>
      </c>
      <c r="P24" s="55">
        <v>0</v>
      </c>
      <c r="Q24" s="55">
        <v>4669197</v>
      </c>
      <c r="R24" s="31" t="s">
        <v>1265</v>
      </c>
      <c r="S24" s="55">
        <v>4669197</v>
      </c>
      <c r="T24" s="33"/>
      <c r="U24" s="55"/>
      <c r="V24" s="64"/>
      <c r="W24" s="57">
        <v>1500000</v>
      </c>
      <c r="X24" s="57">
        <v>0</v>
      </c>
      <c r="Y24" s="65">
        <v>3169197</v>
      </c>
      <c r="Z24" s="32">
        <v>4669197</v>
      </c>
      <c r="AA24" s="55">
        <v>4669197</v>
      </c>
      <c r="AB24" s="55"/>
      <c r="AC24" s="55"/>
      <c r="AD24" s="66"/>
      <c r="AE24" s="55"/>
      <c r="AF24" s="55"/>
      <c r="AG24" s="55"/>
      <c r="AH24" s="55"/>
      <c r="AI24" s="55">
        <v>1500000</v>
      </c>
      <c r="AJ24" s="55"/>
      <c r="AK24" s="55"/>
      <c r="AL24" s="55"/>
      <c r="AM24" s="55"/>
      <c r="AN24" s="55"/>
      <c r="AO24" s="16"/>
      <c r="AP24" s="65">
        <v>3169197</v>
      </c>
      <c r="AQ24" s="34">
        <v>4669197</v>
      </c>
      <c r="AR24" s="35">
        <v>4669197</v>
      </c>
      <c r="AS24" s="17"/>
      <c r="AT24" s="17"/>
    </row>
    <row r="25" spans="1:46" ht="14.65" customHeight="1" x14ac:dyDescent="0.25">
      <c r="A25" s="31">
        <v>10770</v>
      </c>
      <c r="B25" s="378" t="s">
        <v>1254</v>
      </c>
      <c r="C25" s="30" t="s">
        <v>1258</v>
      </c>
      <c r="D25" s="378" t="s">
        <v>1261</v>
      </c>
      <c r="E25" s="30" t="s">
        <v>104</v>
      </c>
      <c r="F25" s="74">
        <v>21202</v>
      </c>
      <c r="G25" s="378" t="s">
        <v>156</v>
      </c>
      <c r="H25" s="380">
        <v>128</v>
      </c>
      <c r="I25" s="380">
        <v>10</v>
      </c>
      <c r="J25" s="381">
        <v>44349</v>
      </c>
      <c r="K25" s="31" t="s">
        <v>169</v>
      </c>
      <c r="L25" s="56">
        <v>28283006</v>
      </c>
      <c r="M25" s="55">
        <v>5212625</v>
      </c>
      <c r="N25" s="16">
        <v>1800000</v>
      </c>
      <c r="O25" s="55">
        <v>3300000</v>
      </c>
      <c r="P25" s="55">
        <v>763700</v>
      </c>
      <c r="Q25" s="55">
        <v>39359331</v>
      </c>
      <c r="R25" s="31" t="s">
        <v>174</v>
      </c>
      <c r="S25" s="55">
        <v>39359331</v>
      </c>
      <c r="T25" s="33">
        <v>8400000</v>
      </c>
      <c r="U25" s="55">
        <v>13600000</v>
      </c>
      <c r="V25" s="64">
        <v>13435919</v>
      </c>
      <c r="W25" s="57">
        <v>3195700</v>
      </c>
      <c r="X25" s="57">
        <v>1500000</v>
      </c>
      <c r="Y25" s="65">
        <v>-772288</v>
      </c>
      <c r="Z25" s="32">
        <v>39359331</v>
      </c>
      <c r="AA25" s="55">
        <v>39359331</v>
      </c>
      <c r="AB25" s="55">
        <v>1500000</v>
      </c>
      <c r="AC25" s="55"/>
      <c r="AD25" s="66">
        <v>22000000</v>
      </c>
      <c r="AE25" s="55">
        <v>695700</v>
      </c>
      <c r="AF25" s="55">
        <v>2500000</v>
      </c>
      <c r="AG25" s="55"/>
      <c r="AH25" s="55"/>
      <c r="AI25" s="55"/>
      <c r="AJ25" s="55"/>
      <c r="AK25" s="55">
        <v>1460572</v>
      </c>
      <c r="AL25" s="55">
        <v>13435919</v>
      </c>
      <c r="AM25" s="55"/>
      <c r="AN25" s="55"/>
      <c r="AO25" s="16">
        <v>13435919</v>
      </c>
      <c r="AP25" s="65">
        <v>-772288</v>
      </c>
      <c r="AQ25" s="34">
        <v>39359331</v>
      </c>
      <c r="AR25" s="35">
        <v>39359331</v>
      </c>
      <c r="AS25" s="17"/>
      <c r="AT25" s="17"/>
    </row>
    <row r="26" spans="1:46" ht="14.65" customHeight="1" x14ac:dyDescent="0.25">
      <c r="A26" s="31">
        <v>10699</v>
      </c>
      <c r="B26" s="378" t="s">
        <v>1255</v>
      </c>
      <c r="C26" s="30" t="s">
        <v>1258</v>
      </c>
      <c r="D26" s="378" t="s">
        <v>1266</v>
      </c>
      <c r="E26" s="30" t="s">
        <v>104</v>
      </c>
      <c r="F26" s="74">
        <v>21202</v>
      </c>
      <c r="G26" s="378" t="s">
        <v>156</v>
      </c>
      <c r="H26" s="380">
        <v>69</v>
      </c>
      <c r="I26" s="380">
        <v>11</v>
      </c>
      <c r="J26" s="381">
        <v>44349</v>
      </c>
      <c r="K26" s="31" t="s">
        <v>169</v>
      </c>
      <c r="L26" s="56">
        <v>15545063</v>
      </c>
      <c r="M26" s="55">
        <v>5304557</v>
      </c>
      <c r="N26" s="16">
        <v>1000000</v>
      </c>
      <c r="O26" s="55">
        <v>2466739</v>
      </c>
      <c r="P26" s="55">
        <v>644013</v>
      </c>
      <c r="Q26" s="55">
        <v>24960372</v>
      </c>
      <c r="R26" s="31" t="s">
        <v>174</v>
      </c>
      <c r="S26" s="55">
        <v>24960372</v>
      </c>
      <c r="T26" s="33"/>
      <c r="U26" s="55"/>
      <c r="V26" s="64">
        <v>13947210</v>
      </c>
      <c r="W26" s="57">
        <v>1800000</v>
      </c>
      <c r="X26" s="57">
        <v>0</v>
      </c>
      <c r="Y26" s="65">
        <v>9213162</v>
      </c>
      <c r="Z26" s="32">
        <v>24960372</v>
      </c>
      <c r="AA26" s="55">
        <v>24960372</v>
      </c>
      <c r="AB26" s="55"/>
      <c r="AC26" s="55"/>
      <c r="AD26" s="66">
        <v>0</v>
      </c>
      <c r="AE26" s="55">
        <v>1050000</v>
      </c>
      <c r="AF26" s="55"/>
      <c r="AG26" s="55">
        <v>750000</v>
      </c>
      <c r="AH26" s="55"/>
      <c r="AI26" s="55"/>
      <c r="AJ26" s="55"/>
      <c r="AK26" s="55"/>
      <c r="AL26" s="55"/>
      <c r="AM26" s="55">
        <v>1499700</v>
      </c>
      <c r="AN26" s="55">
        <v>13947210</v>
      </c>
      <c r="AO26" s="16">
        <v>13947210</v>
      </c>
      <c r="AP26" s="65">
        <v>9213162</v>
      </c>
      <c r="AQ26" s="34">
        <v>24960372</v>
      </c>
      <c r="AR26" s="35">
        <v>24960372</v>
      </c>
      <c r="AS26" s="17"/>
      <c r="AT26" s="17"/>
    </row>
    <row r="27" spans="1:46" ht="14.65" customHeight="1" x14ac:dyDescent="0.25">
      <c r="A27" s="37">
        <v>10845</v>
      </c>
      <c r="B27" s="406" t="s">
        <v>1252</v>
      </c>
      <c r="C27" s="30" t="s">
        <v>1256</v>
      </c>
      <c r="D27" s="378" t="s">
        <v>1259</v>
      </c>
      <c r="E27" s="30" t="s">
        <v>138</v>
      </c>
      <c r="F27" s="74">
        <v>21701</v>
      </c>
      <c r="G27" s="406" t="s">
        <v>138</v>
      </c>
      <c r="H27" s="380">
        <v>80</v>
      </c>
      <c r="I27" s="380">
        <v>4</v>
      </c>
      <c r="J27" s="381">
        <v>44368</v>
      </c>
      <c r="K27" s="31" t="s">
        <v>169</v>
      </c>
      <c r="L27" s="56">
        <v>18235689</v>
      </c>
      <c r="M27" s="55">
        <v>4999022</v>
      </c>
      <c r="N27" s="16">
        <v>1500000</v>
      </c>
      <c r="O27" s="55">
        <v>2500000</v>
      </c>
      <c r="P27" s="55">
        <v>852551</v>
      </c>
      <c r="Q27" s="55">
        <v>28087262</v>
      </c>
      <c r="R27" s="31" t="s">
        <v>174</v>
      </c>
      <c r="S27" s="55">
        <v>28087262</v>
      </c>
      <c r="T27" s="33"/>
      <c r="U27" s="55">
        <v>13300000</v>
      </c>
      <c r="V27" s="64">
        <v>11132051</v>
      </c>
      <c r="W27" s="57">
        <v>2200000</v>
      </c>
      <c r="X27" s="57">
        <v>0</v>
      </c>
      <c r="Y27" s="65">
        <v>1455211</v>
      </c>
      <c r="Z27" s="32">
        <v>28087262</v>
      </c>
      <c r="AA27" s="55">
        <v>28087262</v>
      </c>
      <c r="AB27" s="55"/>
      <c r="AC27" s="55"/>
      <c r="AD27" s="66">
        <v>13300000</v>
      </c>
      <c r="AE27" s="55"/>
      <c r="AF27" s="55">
        <v>2200000</v>
      </c>
      <c r="AG27" s="55"/>
      <c r="AH27" s="55"/>
      <c r="AI27" s="55"/>
      <c r="AJ27" s="55"/>
      <c r="AK27" s="55">
        <v>1216739</v>
      </c>
      <c r="AL27" s="55">
        <v>11132051</v>
      </c>
      <c r="AM27" s="55"/>
      <c r="AN27" s="55"/>
      <c r="AO27" s="16">
        <v>11132051</v>
      </c>
      <c r="AP27" s="65">
        <v>1455211</v>
      </c>
      <c r="AQ27" s="34">
        <v>28087262</v>
      </c>
      <c r="AR27" s="35">
        <v>28087262</v>
      </c>
      <c r="AS27" s="17"/>
      <c r="AT27" s="17"/>
    </row>
    <row r="28" spans="1:46" x14ac:dyDescent="0.25">
      <c r="A28" s="399" t="s">
        <v>1732</v>
      </c>
      <c r="B28" s="399"/>
      <c r="C28" s="321"/>
      <c r="D28" s="46"/>
      <c r="E28" s="321"/>
      <c r="F28" s="400"/>
      <c r="G28" s="399"/>
      <c r="H28" s="384">
        <f>SUBTOTAL(109,FY21_Table[Units])</f>
        <v>2350</v>
      </c>
      <c r="I28" s="384">
        <f>SUBTOTAL(109,FY21_Table[DisUnits])</f>
        <v>187</v>
      </c>
      <c r="J28" s="384"/>
      <c r="K28" s="46"/>
      <c r="L28" s="60">
        <f>SUBTOTAL(109,FY21_Table[ConstructionCost])</f>
        <v>384361010</v>
      </c>
      <c r="M28" s="60">
        <f>SUBTOTAL(109,FY21_Table[SoftCost])</f>
        <v>108915957</v>
      </c>
      <c r="N28" s="60">
        <f>SUBTOTAL(109,FY21_Table[AcquisitionCost])</f>
        <v>138415117</v>
      </c>
      <c r="O28" s="60">
        <f>SUBTOTAL(109,FY21_Table[DeveloperFees])</f>
        <v>67172732</v>
      </c>
      <c r="P28" s="60">
        <f>SUBTOTAL(109,FY21_Table[Reserves])</f>
        <v>24614881</v>
      </c>
      <c r="Q28" s="60">
        <f>SUBTOTAL(109,FY21_Table[Total Development/Production Costs])</f>
        <v>723479697</v>
      </c>
      <c r="R28" s="60"/>
      <c r="S28" s="60">
        <f>SUBTOTAL(109,FY21_Table[UsesTotal])</f>
        <v>723479697</v>
      </c>
      <c r="T28" s="60">
        <f>SUBTOTAL(109,FY21_Table[Short Term Bond Amount])</f>
        <v>63533000</v>
      </c>
      <c r="U28" s="60">
        <f>SUBTOTAL(109,FY21_Table[Long Term Bond Funds])</f>
        <v>206847000</v>
      </c>
      <c r="V28" s="60">
        <f>SUBTOTAL(109,FY21_Table[Tax Credits])</f>
        <v>223920285</v>
      </c>
      <c r="W28" s="60">
        <f>SUBTOTAL(109,FY21_Table[State Funds])</f>
        <v>46222867</v>
      </c>
      <c r="X28" s="60">
        <f>SUBTOTAL(109,FY21_Table[Federal Funds])</f>
        <v>13777927</v>
      </c>
      <c r="Y28" s="60">
        <f>SUBTOTAL(109,FY21_Table[Leveraged Funds])</f>
        <v>169178618</v>
      </c>
      <c r="Z28" s="60">
        <f>SUBTOTAL(109,FY21_Table[TOTAL])</f>
        <v>723479697</v>
      </c>
      <c r="AA28" s="60">
        <f>SUBTOTAL(109,FY21_Table[TotalCost AllFunds])</f>
        <v>723479697</v>
      </c>
      <c r="AB28" s="60">
        <f>SUBTOTAL(109,FY21_Table[Fed HOME])</f>
        <v>8670000</v>
      </c>
      <c r="AC28" s="60">
        <f>SUBTOTAL(109,FY21_Table[Fed NHTF])</f>
        <v>5107927</v>
      </c>
      <c r="AD28" s="60">
        <f>SUBTOTAL(109,FY21_Table[Bond Funds])</f>
        <v>270380000</v>
      </c>
      <c r="AE28" s="60">
        <f>SUBTOTAL(109,FY21_Table[Rental Hsg Loan Program (RHP)])</f>
        <v>10385867</v>
      </c>
      <c r="AF28" s="60">
        <f>SUBTOTAL(109,FY21_Table[RHW])</f>
        <v>27362000</v>
      </c>
      <c r="AG28" s="60">
        <f>SUBTOTAL(109,FY21_Table[PRHP])</f>
        <v>6975000</v>
      </c>
      <c r="AH28" s="60">
        <f>SUBTOTAL(109,FY21_Table[Weinberg])</f>
        <v>0</v>
      </c>
      <c r="AI28" s="60">
        <f>SUBTOTAL(109,FY21_Table[THG])</f>
        <v>1500000</v>
      </c>
      <c r="AJ28" s="60">
        <f>SUBTOTAL(109,FY21_Table[FAF])</f>
        <v>0</v>
      </c>
      <c r="AK28" s="60">
        <f>SUBTOTAL(109,FY21_Table[4%Tax Credit-LIHTC-NC])</f>
        <v>14481509</v>
      </c>
      <c r="AL28" s="60">
        <f>SUBTOTAL(109,FY21_Table[4%Tax Credit Equity (RU) LIHTC-NC])</f>
        <v>140402254</v>
      </c>
      <c r="AM28" s="60">
        <f>SUBTOTAL(109,FY21_Table[9%TaxCredit-LIHTC-C])</f>
        <v>8891859</v>
      </c>
      <c r="AN28" s="60">
        <f>SUBTOTAL(109,FY21_Table[9%TaxCredit Equity (RU) LIHTC-C])</f>
        <v>83518031</v>
      </c>
      <c r="AO28" s="60">
        <f>SUBTOTAL(109,FY21_Table[TaxCredit RU_Per$])</f>
        <v>223920285</v>
      </c>
      <c r="AP28" s="60">
        <f>SUBTOTAL(109,FY21_Table[Leveraged Capital])</f>
        <v>169178618</v>
      </c>
      <c r="AQ28" s="60">
        <f>SUBTOTAL(109,FY21_Table[TOTAL2])</f>
        <v>723479697</v>
      </c>
      <c r="AR28" s="60">
        <f>SUBTOTAL(109,FY21_Table[Total ProjectCost])</f>
        <v>723479697</v>
      </c>
      <c r="AS28" s="51"/>
      <c r="AT28" s="51"/>
    </row>
    <row r="29" spans="1:46" x14ac:dyDescent="0.25">
      <c r="A29" s="3" t="s">
        <v>1718</v>
      </c>
    </row>
  </sheetData>
  <pageMargins left="0.7" right="0.7" top="0.75" bottom="0.75" header="0.3" footer="0.3"/>
  <pageSetup orientation="portrait" r:id="rId1"/>
  <legacyDrawing r:id="rId2"/>
  <tableParts count="1">
    <tablePart r:id="rId3"/>
  </tableParts>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5A8523A-F968-494B-B029-A312C0D4DAE7}">
  <sheetPr codeName="Sheet7"/>
  <dimension ref="A1:AT37"/>
  <sheetViews>
    <sheetView zoomScale="95" zoomScaleNormal="95" workbookViewId="0">
      <selection activeCell="B1" sqref="B1"/>
    </sheetView>
  </sheetViews>
  <sheetFormatPr defaultColWidth="8.85546875" defaultRowHeight="15" x14ac:dyDescent="0.25"/>
  <cols>
    <col min="1" max="1" width="12.42578125" style="1" customWidth="1"/>
    <col min="2" max="2" width="31.28515625" style="1" customWidth="1"/>
    <col min="3" max="3" width="37.28515625" style="1" customWidth="1"/>
    <col min="4" max="4" width="34" style="1" customWidth="1"/>
    <col min="5" max="5" width="18.5703125" style="1" customWidth="1"/>
    <col min="6" max="6" width="11.7109375" style="1" customWidth="1"/>
    <col min="7" max="7" width="15.140625" style="1" customWidth="1"/>
    <col min="8" max="8" width="9" style="1" bestFit="1" customWidth="1"/>
    <col min="9" max="9" width="9.7109375" style="1" customWidth="1"/>
    <col min="10" max="11" width="13.28515625" style="1" customWidth="1"/>
    <col min="12" max="12" width="17.140625" style="1" customWidth="1"/>
    <col min="13" max="13" width="17.28515625" style="1" customWidth="1"/>
    <col min="14" max="14" width="15.7109375" style="1" customWidth="1"/>
    <col min="15" max="15" width="15.42578125" style="1" customWidth="1"/>
    <col min="16" max="16" width="11.28515625" style="1" bestFit="1" customWidth="1"/>
    <col min="17" max="17" width="33.5703125" style="1" customWidth="1"/>
    <col min="18" max="18" width="15.7109375" style="1" customWidth="1"/>
    <col min="19" max="19" width="15" style="1" customWidth="1"/>
    <col min="20" max="20" width="24.140625" style="1" customWidth="1"/>
    <col min="21" max="21" width="21.7109375" style="1" customWidth="1"/>
    <col min="22" max="22" width="14" style="1" customWidth="1"/>
    <col min="23" max="23" width="14.28515625" style="1" customWidth="1"/>
    <col min="24" max="24" width="14.5703125" style="1" customWidth="1"/>
    <col min="25" max="25" width="16.85546875" style="1" customWidth="1"/>
    <col min="26" max="26" width="16.28515625" style="1" customWidth="1"/>
    <col min="27" max="27" width="18.140625" style="1" customWidth="1"/>
    <col min="28" max="28" width="12.28515625" style="1" customWidth="1"/>
    <col min="29" max="29" width="10.85546875" style="1" customWidth="1"/>
    <col min="30" max="30" width="16.28515625" style="1" customWidth="1"/>
    <col min="31" max="31" width="28.7109375" style="1" customWidth="1"/>
    <col min="32" max="32" width="13.42578125" style="1" customWidth="1"/>
    <col min="33" max="33" width="11.7109375" style="1" customWidth="1"/>
    <col min="34" max="34" width="11" style="1" customWidth="1"/>
    <col min="35" max="36" width="9" style="1" bestFit="1" customWidth="1"/>
    <col min="37" max="37" width="21.85546875" style="1" customWidth="1"/>
    <col min="38" max="38" width="31.42578125" style="1" customWidth="1"/>
    <col min="39" max="39" width="20.140625" style="1" customWidth="1"/>
    <col min="40" max="40" width="29.7109375" style="1" customWidth="1"/>
    <col min="41" max="41" width="18.42578125" style="1" customWidth="1"/>
    <col min="42" max="42" width="17.5703125" style="1" customWidth="1"/>
    <col min="43" max="43" width="14" style="1" customWidth="1"/>
    <col min="44" max="44" width="17" style="1" customWidth="1"/>
    <col min="45" max="45" width="21.7109375" style="1" customWidth="1"/>
    <col min="46" max="16384" width="8.85546875" style="1"/>
  </cols>
  <sheetData>
    <row r="1" spans="1:46" ht="45.75" thickBot="1" x14ac:dyDescent="0.3">
      <c r="A1" s="14" t="s">
        <v>488</v>
      </c>
      <c r="B1" s="14" t="s">
        <v>361</v>
      </c>
      <c r="C1" s="18" t="s">
        <v>362</v>
      </c>
      <c r="D1" s="19" t="s">
        <v>19</v>
      </c>
      <c r="E1" s="20" t="s">
        <v>21</v>
      </c>
      <c r="F1" s="20" t="s">
        <v>22</v>
      </c>
      <c r="G1" s="20" t="s">
        <v>23</v>
      </c>
      <c r="H1" s="20" t="s">
        <v>24</v>
      </c>
      <c r="I1" s="20" t="s">
        <v>28</v>
      </c>
      <c r="J1" s="21" t="s">
        <v>31</v>
      </c>
      <c r="K1" s="20" t="s">
        <v>721</v>
      </c>
      <c r="L1" s="23" t="s">
        <v>40</v>
      </c>
      <c r="M1" s="23" t="s">
        <v>43</v>
      </c>
      <c r="N1" s="23" t="s">
        <v>37</v>
      </c>
      <c r="O1" s="23" t="s">
        <v>45</v>
      </c>
      <c r="P1" s="23" t="s">
        <v>47</v>
      </c>
      <c r="Q1" s="23" t="s">
        <v>363</v>
      </c>
      <c r="R1" s="20" t="s">
        <v>52</v>
      </c>
      <c r="S1" s="23" t="s">
        <v>55</v>
      </c>
      <c r="T1" s="68" t="s">
        <v>844</v>
      </c>
      <c r="U1" s="23" t="s">
        <v>872</v>
      </c>
      <c r="V1" s="23" t="s">
        <v>364</v>
      </c>
      <c r="W1" s="23" t="s">
        <v>63</v>
      </c>
      <c r="X1" s="23" t="s">
        <v>66</v>
      </c>
      <c r="Y1" s="23" t="s">
        <v>722</v>
      </c>
      <c r="Z1" s="22" t="s">
        <v>847</v>
      </c>
      <c r="AA1" s="23" t="s">
        <v>365</v>
      </c>
      <c r="AB1" s="58" t="s">
        <v>73</v>
      </c>
      <c r="AC1" s="23" t="s">
        <v>1036</v>
      </c>
      <c r="AD1" s="23" t="s">
        <v>58</v>
      </c>
      <c r="AE1" s="23" t="s">
        <v>732</v>
      </c>
      <c r="AF1" s="23" t="s">
        <v>76</v>
      </c>
      <c r="AG1" s="23" t="s">
        <v>78</v>
      </c>
      <c r="AH1" s="23" t="s">
        <v>437</v>
      </c>
      <c r="AI1" s="23" t="s">
        <v>848</v>
      </c>
      <c r="AJ1" s="23" t="s">
        <v>849</v>
      </c>
      <c r="AK1" s="23" t="s">
        <v>894</v>
      </c>
      <c r="AL1" s="23" t="s">
        <v>895</v>
      </c>
      <c r="AM1" s="23" t="s">
        <v>897</v>
      </c>
      <c r="AN1" s="23" t="s">
        <v>896</v>
      </c>
      <c r="AO1" s="63" t="s">
        <v>850</v>
      </c>
      <c r="AP1" s="23" t="s">
        <v>91</v>
      </c>
      <c r="AQ1" s="22" t="s">
        <v>1720</v>
      </c>
      <c r="AR1" s="38" t="s">
        <v>726</v>
      </c>
      <c r="AS1" s="20" t="s">
        <v>369</v>
      </c>
      <c r="AT1" s="24" t="s">
        <v>851</v>
      </c>
    </row>
    <row r="2" spans="1:46" s="3" customFormat="1" x14ac:dyDescent="0.25">
      <c r="A2" s="31">
        <v>10735</v>
      </c>
      <c r="B2" s="378" t="s">
        <v>1171</v>
      </c>
      <c r="C2" s="31" t="s">
        <v>1191</v>
      </c>
      <c r="D2" s="378" t="s">
        <v>1192</v>
      </c>
      <c r="E2" s="30" t="s">
        <v>612</v>
      </c>
      <c r="F2" s="378">
        <v>20850</v>
      </c>
      <c r="G2" s="378" t="s">
        <v>162</v>
      </c>
      <c r="H2" s="380">
        <v>236</v>
      </c>
      <c r="I2" s="380">
        <v>12</v>
      </c>
      <c r="J2" s="381">
        <v>44012</v>
      </c>
      <c r="K2" s="31" t="s">
        <v>1193</v>
      </c>
      <c r="L2" s="56">
        <v>14678514</v>
      </c>
      <c r="M2" s="55">
        <v>7659852</v>
      </c>
      <c r="N2" s="16">
        <v>35318020</v>
      </c>
      <c r="O2" s="55">
        <v>3925293</v>
      </c>
      <c r="P2" s="55">
        <v>2504384</v>
      </c>
      <c r="Q2" s="55">
        <v>64086063</v>
      </c>
      <c r="R2" s="31" t="s">
        <v>174</v>
      </c>
      <c r="S2" s="55">
        <v>64086063</v>
      </c>
      <c r="T2" s="33">
        <v>31000000</v>
      </c>
      <c r="U2" s="55"/>
      <c r="V2" s="64">
        <v>10367316</v>
      </c>
      <c r="W2" s="57">
        <v>0</v>
      </c>
      <c r="X2" s="57">
        <v>0</v>
      </c>
      <c r="Y2" s="65">
        <v>22718747</v>
      </c>
      <c r="Z2" s="32">
        <v>64086063</v>
      </c>
      <c r="AA2" s="55">
        <v>64086063</v>
      </c>
      <c r="AB2" s="55"/>
      <c r="AC2" s="55"/>
      <c r="AD2" s="66">
        <v>31000000</v>
      </c>
      <c r="AE2" s="55"/>
      <c r="AF2" s="55"/>
      <c r="AG2" s="55"/>
      <c r="AH2" s="55"/>
      <c r="AI2" s="55">
        <v>0</v>
      </c>
      <c r="AJ2" s="55">
        <v>0</v>
      </c>
      <c r="AK2" s="55">
        <v>1122602</v>
      </c>
      <c r="AL2" s="55">
        <v>10367316</v>
      </c>
      <c r="AM2" s="55"/>
      <c r="AN2" s="55"/>
      <c r="AO2" s="16">
        <v>10367316</v>
      </c>
      <c r="AP2" s="65">
        <v>22718747</v>
      </c>
      <c r="AQ2" s="34">
        <v>64086063</v>
      </c>
      <c r="AR2" s="35">
        <v>64086063</v>
      </c>
      <c r="AS2" s="17"/>
      <c r="AT2" s="17"/>
    </row>
    <row r="3" spans="1:46" s="3" customFormat="1" x14ac:dyDescent="0.25">
      <c r="A3" s="31">
        <v>10681</v>
      </c>
      <c r="B3" s="378" t="s">
        <v>1110</v>
      </c>
      <c r="C3" s="31" t="s">
        <v>478</v>
      </c>
      <c r="D3" s="378" t="s">
        <v>1110</v>
      </c>
      <c r="E3" s="30" t="s">
        <v>104</v>
      </c>
      <c r="F3" s="378">
        <v>21202</v>
      </c>
      <c r="G3" s="378" t="s">
        <v>156</v>
      </c>
      <c r="H3" s="380">
        <v>40</v>
      </c>
      <c r="I3" s="380">
        <v>6</v>
      </c>
      <c r="J3" s="381">
        <v>43832</v>
      </c>
      <c r="K3" s="31" t="s">
        <v>169</v>
      </c>
      <c r="L3" s="56">
        <v>11395541</v>
      </c>
      <c r="M3" s="55">
        <v>2623194</v>
      </c>
      <c r="N3" s="16">
        <v>4325000</v>
      </c>
      <c r="O3" s="55">
        <v>2239277</v>
      </c>
      <c r="P3" s="55">
        <v>897589</v>
      </c>
      <c r="Q3" s="55">
        <v>21480601</v>
      </c>
      <c r="R3" s="31" t="s">
        <v>174</v>
      </c>
      <c r="S3" s="55">
        <v>21480601</v>
      </c>
      <c r="T3" s="17"/>
      <c r="U3" s="55">
        <v>3650000</v>
      </c>
      <c r="V3" s="64">
        <v>14238287</v>
      </c>
      <c r="W3" s="57">
        <v>1960000</v>
      </c>
      <c r="X3" s="57">
        <v>0</v>
      </c>
      <c r="Y3" s="65">
        <v>1632314</v>
      </c>
      <c r="Z3" s="32">
        <v>21480601</v>
      </c>
      <c r="AA3" s="55">
        <v>21480601</v>
      </c>
      <c r="AB3" s="55"/>
      <c r="AC3" s="55"/>
      <c r="AD3" s="66">
        <v>3650000</v>
      </c>
      <c r="AE3" s="55">
        <v>1960000</v>
      </c>
      <c r="AF3" s="55"/>
      <c r="AG3" s="55"/>
      <c r="AH3" s="55"/>
      <c r="AI3" s="55">
        <v>0</v>
      </c>
      <c r="AJ3" s="55">
        <v>0</v>
      </c>
      <c r="AK3" s="55"/>
      <c r="AL3" s="55"/>
      <c r="AM3" s="55">
        <v>1498767</v>
      </c>
      <c r="AN3" s="55">
        <v>14238287</v>
      </c>
      <c r="AO3" s="16">
        <v>14238287</v>
      </c>
      <c r="AP3" s="65">
        <v>1632314</v>
      </c>
      <c r="AQ3" s="34">
        <v>21480601</v>
      </c>
      <c r="AR3" s="35">
        <v>21480601</v>
      </c>
      <c r="AS3" s="17" t="s">
        <v>177</v>
      </c>
      <c r="AT3" s="17" t="s">
        <v>177</v>
      </c>
    </row>
    <row r="4" spans="1:46" s="3" customFormat="1" x14ac:dyDescent="0.25">
      <c r="A4" s="31">
        <v>10594</v>
      </c>
      <c r="B4" s="378" t="s">
        <v>1111</v>
      </c>
      <c r="C4" s="31" t="s">
        <v>478</v>
      </c>
      <c r="D4" s="378" t="s">
        <v>1114</v>
      </c>
      <c r="E4" s="30" t="s">
        <v>1115</v>
      </c>
      <c r="F4" s="378">
        <v>20678</v>
      </c>
      <c r="G4" s="378" t="s">
        <v>360</v>
      </c>
      <c r="H4" s="380">
        <v>96</v>
      </c>
      <c r="I4" s="380">
        <v>15</v>
      </c>
      <c r="J4" s="381">
        <v>43853</v>
      </c>
      <c r="K4" s="31" t="s">
        <v>169</v>
      </c>
      <c r="L4" s="56">
        <v>19807535</v>
      </c>
      <c r="M4" s="55">
        <v>5228047</v>
      </c>
      <c r="N4" s="16">
        <v>2100000</v>
      </c>
      <c r="O4" s="55">
        <v>2500000</v>
      </c>
      <c r="P4" s="55">
        <v>1350351</v>
      </c>
      <c r="Q4" s="55">
        <v>30985933</v>
      </c>
      <c r="R4" s="31" t="s">
        <v>174</v>
      </c>
      <c r="S4" s="55">
        <v>30985933</v>
      </c>
      <c r="T4" s="17"/>
      <c r="U4" s="55">
        <v>13000000</v>
      </c>
      <c r="V4" s="64">
        <v>15518448</v>
      </c>
      <c r="W4" s="57">
        <v>0</v>
      </c>
      <c r="X4" s="57">
        <v>1700000</v>
      </c>
      <c r="Y4" s="65">
        <v>767485</v>
      </c>
      <c r="Z4" s="32">
        <v>30985933</v>
      </c>
      <c r="AA4" s="55">
        <v>30985933</v>
      </c>
      <c r="AB4" s="55">
        <v>1700000</v>
      </c>
      <c r="AC4" s="55"/>
      <c r="AD4" s="66">
        <v>13000000</v>
      </c>
      <c r="AE4" s="55"/>
      <c r="AF4" s="55"/>
      <c r="AG4" s="55"/>
      <c r="AH4" s="55"/>
      <c r="AI4" s="55">
        <v>0</v>
      </c>
      <c r="AJ4" s="55">
        <v>0</v>
      </c>
      <c r="AK4" s="55"/>
      <c r="AL4" s="55"/>
      <c r="AM4" s="55">
        <v>1600000</v>
      </c>
      <c r="AN4" s="55">
        <v>15518448</v>
      </c>
      <c r="AO4" s="16">
        <v>15518448</v>
      </c>
      <c r="AP4" s="65">
        <v>767485</v>
      </c>
      <c r="AQ4" s="34">
        <v>30985933</v>
      </c>
      <c r="AR4" s="35">
        <v>30985933</v>
      </c>
      <c r="AS4" s="17" t="s">
        <v>177</v>
      </c>
      <c r="AT4" s="17" t="s">
        <v>177</v>
      </c>
    </row>
    <row r="5" spans="1:46" s="3" customFormat="1" x14ac:dyDescent="0.25">
      <c r="A5" s="31">
        <v>10688</v>
      </c>
      <c r="B5" s="378" t="s">
        <v>1124</v>
      </c>
      <c r="C5" s="31" t="s">
        <v>1137</v>
      </c>
      <c r="D5" s="378" t="s">
        <v>1138</v>
      </c>
      <c r="E5" s="30" t="s">
        <v>1156</v>
      </c>
      <c r="F5" s="378">
        <v>21784</v>
      </c>
      <c r="G5" s="378" t="s">
        <v>1157</v>
      </c>
      <c r="H5" s="380">
        <v>38</v>
      </c>
      <c r="I5" s="380">
        <v>2</v>
      </c>
      <c r="J5" s="381">
        <v>43761</v>
      </c>
      <c r="K5" s="31" t="s">
        <v>169</v>
      </c>
      <c r="L5" s="56">
        <v>8310857</v>
      </c>
      <c r="M5" s="55">
        <v>1687299</v>
      </c>
      <c r="N5" s="16">
        <v>3311924</v>
      </c>
      <c r="O5" s="55">
        <v>1707324</v>
      </c>
      <c r="P5" s="55">
        <v>262322</v>
      </c>
      <c r="Q5" s="55">
        <v>15279726</v>
      </c>
      <c r="R5" s="31" t="s">
        <v>174</v>
      </c>
      <c r="S5" s="55">
        <v>15279726</v>
      </c>
      <c r="T5" s="17"/>
      <c r="U5" s="55"/>
      <c r="V5" s="64">
        <v>10923796</v>
      </c>
      <c r="W5" s="57">
        <v>0</v>
      </c>
      <c r="X5" s="57">
        <v>0</v>
      </c>
      <c r="Y5" s="65">
        <v>4355930</v>
      </c>
      <c r="Z5" s="32">
        <v>15279726</v>
      </c>
      <c r="AA5" s="55">
        <v>15279726</v>
      </c>
      <c r="AB5" s="55"/>
      <c r="AC5" s="55"/>
      <c r="AD5" s="66">
        <v>0</v>
      </c>
      <c r="AE5" s="55"/>
      <c r="AF5" s="55"/>
      <c r="AG5" s="55"/>
      <c r="AH5" s="55"/>
      <c r="AI5" s="55">
        <v>0</v>
      </c>
      <c r="AJ5" s="55">
        <v>0</v>
      </c>
      <c r="AK5" s="55"/>
      <c r="AL5" s="55"/>
      <c r="AM5" s="55">
        <v>1207170</v>
      </c>
      <c r="AN5" s="55">
        <v>10923796</v>
      </c>
      <c r="AO5" s="16">
        <v>10923796</v>
      </c>
      <c r="AP5" s="65">
        <v>4355930</v>
      </c>
      <c r="AQ5" s="34">
        <v>15279726</v>
      </c>
      <c r="AR5" s="35">
        <v>15279726</v>
      </c>
      <c r="AS5" s="17"/>
      <c r="AT5" s="17"/>
    </row>
    <row r="6" spans="1:46" s="3" customFormat="1" x14ac:dyDescent="0.25">
      <c r="A6" s="31">
        <v>10633</v>
      </c>
      <c r="B6" s="378" t="s">
        <v>1164</v>
      </c>
      <c r="C6" s="31" t="s">
        <v>1172</v>
      </c>
      <c r="D6" s="378" t="s">
        <v>1173</v>
      </c>
      <c r="E6" s="30" t="s">
        <v>271</v>
      </c>
      <c r="F6" s="378">
        <v>21913</v>
      </c>
      <c r="G6" s="378" t="s">
        <v>285</v>
      </c>
      <c r="H6" s="380">
        <v>20</v>
      </c>
      <c r="I6" s="380"/>
      <c r="J6" s="381">
        <v>43930</v>
      </c>
      <c r="K6" s="31" t="s">
        <v>169</v>
      </c>
      <c r="L6" s="56">
        <v>5640259</v>
      </c>
      <c r="M6" s="55">
        <v>1354670</v>
      </c>
      <c r="N6" s="16">
        <v>178615</v>
      </c>
      <c r="O6" s="55">
        <v>1026823</v>
      </c>
      <c r="P6" s="55">
        <v>93656</v>
      </c>
      <c r="Q6" s="55">
        <v>8294023</v>
      </c>
      <c r="R6" s="31" t="s">
        <v>175</v>
      </c>
      <c r="S6" s="55">
        <v>8294023</v>
      </c>
      <c r="T6" s="17"/>
      <c r="U6" s="55"/>
      <c r="V6" s="64">
        <v>0</v>
      </c>
      <c r="W6" s="57">
        <v>2182268</v>
      </c>
      <c r="X6" s="57">
        <v>1923475</v>
      </c>
      <c r="Y6" s="65">
        <v>4188280</v>
      </c>
      <c r="Z6" s="32">
        <v>8294023</v>
      </c>
      <c r="AA6" s="55">
        <v>8294023</v>
      </c>
      <c r="AB6" s="55">
        <v>1923475</v>
      </c>
      <c r="AC6" s="55"/>
      <c r="AD6" s="66">
        <v>0</v>
      </c>
      <c r="AE6" s="55"/>
      <c r="AF6" s="55"/>
      <c r="AG6" s="55">
        <v>2182268</v>
      </c>
      <c r="AH6" s="55"/>
      <c r="AI6" s="55">
        <v>0</v>
      </c>
      <c r="AJ6" s="55">
        <v>0</v>
      </c>
      <c r="AK6" s="55"/>
      <c r="AL6" s="55"/>
      <c r="AM6" s="55"/>
      <c r="AN6" s="55"/>
      <c r="AO6" s="16">
        <v>0</v>
      </c>
      <c r="AP6" s="65">
        <v>4188280</v>
      </c>
      <c r="AQ6" s="34">
        <v>8294023</v>
      </c>
      <c r="AR6" s="35">
        <v>8294023</v>
      </c>
      <c r="AS6" s="17"/>
      <c r="AT6" s="17"/>
    </row>
    <row r="7" spans="1:46" s="3" customFormat="1" x14ac:dyDescent="0.25">
      <c r="A7" s="31">
        <v>10665</v>
      </c>
      <c r="B7" s="378" t="s">
        <v>1123</v>
      </c>
      <c r="C7" s="31" t="s">
        <v>430</v>
      </c>
      <c r="D7" s="378" t="s">
        <v>1085</v>
      </c>
      <c r="E7" s="30" t="s">
        <v>144</v>
      </c>
      <c r="F7" s="378">
        <v>20910</v>
      </c>
      <c r="G7" s="378" t="s">
        <v>162</v>
      </c>
      <c r="H7" s="380">
        <v>267</v>
      </c>
      <c r="I7" s="380"/>
      <c r="J7" s="381">
        <v>43769</v>
      </c>
      <c r="K7" s="31" t="s">
        <v>169</v>
      </c>
      <c r="L7" s="56">
        <v>73579373</v>
      </c>
      <c r="M7" s="55">
        <v>38854390</v>
      </c>
      <c r="N7" s="16">
        <v>3351667</v>
      </c>
      <c r="O7" s="55">
        <v>4500000</v>
      </c>
      <c r="P7" s="55">
        <v>2874748</v>
      </c>
      <c r="Q7" s="55">
        <v>123160178</v>
      </c>
      <c r="R7" s="31" t="s">
        <v>175</v>
      </c>
      <c r="S7" s="55">
        <v>123160178</v>
      </c>
      <c r="T7" s="17"/>
      <c r="U7" s="55"/>
      <c r="V7" s="64">
        <v>35209103</v>
      </c>
      <c r="W7" s="57">
        <v>0</v>
      </c>
      <c r="X7" s="57">
        <v>0</v>
      </c>
      <c r="Y7" s="65">
        <v>87951075</v>
      </c>
      <c r="Z7" s="32">
        <v>123160178</v>
      </c>
      <c r="AA7" s="55">
        <v>123160178</v>
      </c>
      <c r="AB7" s="55"/>
      <c r="AC7" s="55"/>
      <c r="AD7" s="66">
        <v>0</v>
      </c>
      <c r="AE7" s="55"/>
      <c r="AF7" s="55"/>
      <c r="AG7" s="55"/>
      <c r="AH7" s="55"/>
      <c r="AI7" s="55">
        <v>0</v>
      </c>
      <c r="AJ7" s="55">
        <v>0</v>
      </c>
      <c r="AK7" s="55">
        <v>3847989</v>
      </c>
      <c r="AL7" s="55">
        <v>35209103</v>
      </c>
      <c r="AM7" s="55"/>
      <c r="AN7" s="55"/>
      <c r="AO7" s="16">
        <v>35209103</v>
      </c>
      <c r="AP7" s="65">
        <v>87951075</v>
      </c>
      <c r="AQ7" s="34">
        <v>123160178</v>
      </c>
      <c r="AR7" s="35">
        <v>123160178</v>
      </c>
      <c r="AS7" s="17"/>
      <c r="AT7" s="17"/>
    </row>
    <row r="8" spans="1:46" s="3" customFormat="1" x14ac:dyDescent="0.25">
      <c r="A8" s="31">
        <v>10683</v>
      </c>
      <c r="B8" s="378" t="s">
        <v>1118</v>
      </c>
      <c r="C8" s="31" t="s">
        <v>478</v>
      </c>
      <c r="D8" s="378" t="s">
        <v>1119</v>
      </c>
      <c r="E8" s="30" t="s">
        <v>104</v>
      </c>
      <c r="F8" s="378">
        <v>21211</v>
      </c>
      <c r="G8" s="378" t="s">
        <v>156</v>
      </c>
      <c r="H8" s="380">
        <v>47</v>
      </c>
      <c r="I8" s="380">
        <v>8</v>
      </c>
      <c r="J8" s="381">
        <v>43903</v>
      </c>
      <c r="K8" s="31" t="s">
        <v>169</v>
      </c>
      <c r="L8" s="56">
        <v>11985707</v>
      </c>
      <c r="M8" s="55">
        <v>2818216</v>
      </c>
      <c r="N8" s="16">
        <v>2055000</v>
      </c>
      <c r="O8" s="55">
        <v>2098769</v>
      </c>
      <c r="P8" s="55">
        <v>366500</v>
      </c>
      <c r="Q8" s="55">
        <v>19324192</v>
      </c>
      <c r="R8" s="31" t="s">
        <v>174</v>
      </c>
      <c r="S8" s="55">
        <v>19324192</v>
      </c>
      <c r="T8" s="17"/>
      <c r="U8" s="55"/>
      <c r="V8" s="64">
        <v>14122751</v>
      </c>
      <c r="W8" s="57">
        <v>180225</v>
      </c>
      <c r="X8" s="57">
        <v>0</v>
      </c>
      <c r="Y8" s="65">
        <v>5021216</v>
      </c>
      <c r="Z8" s="32">
        <v>19324192</v>
      </c>
      <c r="AA8" s="55">
        <v>19324192</v>
      </c>
      <c r="AB8" s="55"/>
      <c r="AC8" s="55"/>
      <c r="AD8" s="66">
        <v>0</v>
      </c>
      <c r="AE8" s="55"/>
      <c r="AF8" s="55"/>
      <c r="AG8" s="55"/>
      <c r="AH8" s="55">
        <v>180225</v>
      </c>
      <c r="AI8" s="55">
        <v>0</v>
      </c>
      <c r="AJ8" s="55">
        <v>0</v>
      </c>
      <c r="AK8" s="55"/>
      <c r="AL8" s="55"/>
      <c r="AM8" s="55">
        <v>1478970</v>
      </c>
      <c r="AN8" s="55">
        <v>14122751</v>
      </c>
      <c r="AO8" s="16">
        <v>14122751</v>
      </c>
      <c r="AP8" s="65">
        <v>5021216</v>
      </c>
      <c r="AQ8" s="34">
        <v>19324192</v>
      </c>
      <c r="AR8" s="35">
        <v>19324192</v>
      </c>
      <c r="AS8" s="17" t="s">
        <v>177</v>
      </c>
      <c r="AT8" s="17" t="s">
        <v>177</v>
      </c>
    </row>
    <row r="9" spans="1:46" s="3" customFormat="1" x14ac:dyDescent="0.25">
      <c r="A9" s="31">
        <v>10692</v>
      </c>
      <c r="B9" s="378" t="s">
        <v>1133</v>
      </c>
      <c r="C9" s="31" t="s">
        <v>1151</v>
      </c>
      <c r="D9" s="378" t="s">
        <v>1152</v>
      </c>
      <c r="E9" s="30" t="s">
        <v>104</v>
      </c>
      <c r="F9" s="378">
        <v>21201</v>
      </c>
      <c r="G9" s="378" t="s">
        <v>156</v>
      </c>
      <c r="H9" s="380">
        <v>76</v>
      </c>
      <c r="I9" s="380">
        <v>20</v>
      </c>
      <c r="J9" s="381">
        <v>43823</v>
      </c>
      <c r="K9" s="31" t="s">
        <v>169</v>
      </c>
      <c r="L9" s="56">
        <v>17590901</v>
      </c>
      <c r="M9" s="55">
        <v>3012911</v>
      </c>
      <c r="N9" s="16">
        <v>700000</v>
      </c>
      <c r="O9" s="55">
        <v>2500000</v>
      </c>
      <c r="P9" s="55">
        <v>258685</v>
      </c>
      <c r="Q9" s="55">
        <v>24062497</v>
      </c>
      <c r="R9" s="31" t="s">
        <v>174</v>
      </c>
      <c r="S9" s="55">
        <v>24062497</v>
      </c>
      <c r="T9" s="17"/>
      <c r="U9" s="55"/>
      <c r="V9" s="64">
        <v>14385600</v>
      </c>
      <c r="W9" s="57">
        <v>2000000</v>
      </c>
      <c r="X9" s="57">
        <v>0</v>
      </c>
      <c r="Y9" s="65">
        <v>7676897</v>
      </c>
      <c r="Z9" s="32">
        <v>24062497</v>
      </c>
      <c r="AA9" s="55">
        <v>24062497</v>
      </c>
      <c r="AB9" s="55"/>
      <c r="AC9" s="55"/>
      <c r="AD9" s="66">
        <v>0</v>
      </c>
      <c r="AE9" s="55">
        <v>2000000</v>
      </c>
      <c r="AF9" s="55"/>
      <c r="AG9" s="55"/>
      <c r="AH9" s="55"/>
      <c r="AI9" s="55">
        <v>0</v>
      </c>
      <c r="AJ9" s="55">
        <v>0</v>
      </c>
      <c r="AK9" s="55"/>
      <c r="AL9" s="55"/>
      <c r="AM9" s="55">
        <v>1500000</v>
      </c>
      <c r="AN9" s="55">
        <v>14385600</v>
      </c>
      <c r="AO9" s="16">
        <v>14385600</v>
      </c>
      <c r="AP9" s="65">
        <v>7676897</v>
      </c>
      <c r="AQ9" s="34">
        <v>24062497</v>
      </c>
      <c r="AR9" s="35">
        <v>24062497</v>
      </c>
      <c r="AS9" s="17"/>
      <c r="AT9" s="17"/>
    </row>
    <row r="10" spans="1:46" s="3" customFormat="1" x14ac:dyDescent="0.25">
      <c r="A10" s="31">
        <v>10733</v>
      </c>
      <c r="B10" s="378" t="s">
        <v>1130</v>
      </c>
      <c r="C10" s="31" t="s">
        <v>1146</v>
      </c>
      <c r="D10" s="378" t="s">
        <v>1147</v>
      </c>
      <c r="E10" s="30" t="s">
        <v>699</v>
      </c>
      <c r="F10" s="378">
        <v>20706</v>
      </c>
      <c r="G10" s="378" t="s">
        <v>159</v>
      </c>
      <c r="H10" s="380">
        <v>55</v>
      </c>
      <c r="I10" s="380"/>
      <c r="J10" s="381">
        <v>43816</v>
      </c>
      <c r="K10" s="31" t="s">
        <v>169</v>
      </c>
      <c r="L10" s="56">
        <v>8982943</v>
      </c>
      <c r="M10" s="55">
        <v>3280298</v>
      </c>
      <c r="N10" s="16">
        <v>405868</v>
      </c>
      <c r="O10" s="55">
        <v>1699250</v>
      </c>
      <c r="P10" s="55">
        <v>406887</v>
      </c>
      <c r="Q10" s="55">
        <v>14775246</v>
      </c>
      <c r="R10" s="31" t="s">
        <v>175</v>
      </c>
      <c r="S10" s="55">
        <v>14775246</v>
      </c>
      <c r="T10" s="17">
        <v>1360000</v>
      </c>
      <c r="U10" s="55">
        <v>5670000</v>
      </c>
      <c r="V10" s="64">
        <v>4529170</v>
      </c>
      <c r="W10" s="57">
        <v>2500000</v>
      </c>
      <c r="X10" s="57">
        <v>0</v>
      </c>
      <c r="Y10" s="65">
        <v>716076</v>
      </c>
      <c r="Z10" s="32">
        <v>14775246</v>
      </c>
      <c r="AA10" s="55">
        <v>14775246</v>
      </c>
      <c r="AB10" s="55"/>
      <c r="AC10" s="55"/>
      <c r="AD10" s="66">
        <v>7030000</v>
      </c>
      <c r="AE10" s="55"/>
      <c r="AF10" s="55">
        <v>2500000</v>
      </c>
      <c r="AG10" s="55"/>
      <c r="AH10" s="55"/>
      <c r="AI10" s="55">
        <v>0</v>
      </c>
      <c r="AJ10" s="55">
        <v>0</v>
      </c>
      <c r="AK10" s="55">
        <v>503291</v>
      </c>
      <c r="AL10" s="55">
        <v>4529170</v>
      </c>
      <c r="AM10" s="55"/>
      <c r="AN10" s="55"/>
      <c r="AO10" s="16">
        <v>4529170</v>
      </c>
      <c r="AP10" s="65">
        <v>716076</v>
      </c>
      <c r="AQ10" s="34">
        <v>14775246</v>
      </c>
      <c r="AR10" s="35">
        <v>14775246</v>
      </c>
      <c r="AS10" s="17"/>
      <c r="AT10" s="17"/>
    </row>
    <row r="11" spans="1:46" s="3" customFormat="1" x14ac:dyDescent="0.25">
      <c r="A11" s="31">
        <v>10694</v>
      </c>
      <c r="B11" s="378" t="s">
        <v>1132</v>
      </c>
      <c r="C11" s="31" t="s">
        <v>485</v>
      </c>
      <c r="D11" s="378" t="s">
        <v>1150</v>
      </c>
      <c r="E11" s="30" t="s">
        <v>1160</v>
      </c>
      <c r="F11" s="378">
        <v>21014</v>
      </c>
      <c r="G11" s="378" t="s">
        <v>225</v>
      </c>
      <c r="H11" s="380">
        <v>72</v>
      </c>
      <c r="I11" s="380">
        <v>11</v>
      </c>
      <c r="J11" s="381">
        <v>43830</v>
      </c>
      <c r="K11" s="31" t="s">
        <v>169</v>
      </c>
      <c r="L11" s="56">
        <v>12769682</v>
      </c>
      <c r="M11" s="55">
        <v>4415528</v>
      </c>
      <c r="N11" s="16">
        <v>2375000</v>
      </c>
      <c r="O11" s="55">
        <v>2375463</v>
      </c>
      <c r="P11" s="55">
        <v>457361</v>
      </c>
      <c r="Q11" s="55">
        <v>22393034</v>
      </c>
      <c r="R11" s="31" t="s">
        <v>174</v>
      </c>
      <c r="S11" s="55">
        <v>22393034</v>
      </c>
      <c r="T11" s="17"/>
      <c r="U11" s="55"/>
      <c r="V11" s="64">
        <v>13648635</v>
      </c>
      <c r="W11" s="57">
        <v>1700000</v>
      </c>
      <c r="X11" s="57">
        <v>0</v>
      </c>
      <c r="Y11" s="65">
        <v>7044399</v>
      </c>
      <c r="Z11" s="32">
        <v>22393034</v>
      </c>
      <c r="AA11" s="55">
        <v>22393034</v>
      </c>
      <c r="AB11" s="55"/>
      <c r="AC11" s="55"/>
      <c r="AD11" s="66">
        <v>0</v>
      </c>
      <c r="AE11" s="55">
        <v>1700000</v>
      </c>
      <c r="AF11" s="55"/>
      <c r="AG11" s="55"/>
      <c r="AH11" s="55"/>
      <c r="AI11" s="55">
        <v>0</v>
      </c>
      <c r="AJ11" s="55">
        <v>0</v>
      </c>
      <c r="AK11" s="55"/>
      <c r="AL11" s="55"/>
      <c r="AM11" s="55">
        <v>1500000</v>
      </c>
      <c r="AN11" s="55">
        <v>13648635</v>
      </c>
      <c r="AO11" s="16">
        <v>13648635</v>
      </c>
      <c r="AP11" s="65">
        <v>7044399</v>
      </c>
      <c r="AQ11" s="34">
        <v>22393034</v>
      </c>
      <c r="AR11" s="35">
        <v>22393034</v>
      </c>
      <c r="AS11" s="17"/>
      <c r="AT11" s="17"/>
    </row>
    <row r="12" spans="1:46" s="3" customFormat="1" x14ac:dyDescent="0.25">
      <c r="A12" s="31">
        <v>10669</v>
      </c>
      <c r="B12" s="378" t="s">
        <v>1125</v>
      </c>
      <c r="C12" s="31" t="s">
        <v>416</v>
      </c>
      <c r="D12" s="378" t="s">
        <v>1139</v>
      </c>
      <c r="E12" s="30" t="s">
        <v>1158</v>
      </c>
      <c r="F12" s="378">
        <v>21078</v>
      </c>
      <c r="G12" s="378" t="s">
        <v>225</v>
      </c>
      <c r="H12" s="380">
        <v>37</v>
      </c>
      <c r="I12" s="380"/>
      <c r="J12" s="381">
        <v>43783</v>
      </c>
      <c r="K12" s="31" t="s">
        <v>169</v>
      </c>
      <c r="L12" s="56">
        <v>8374485</v>
      </c>
      <c r="M12" s="55">
        <v>2853351</v>
      </c>
      <c r="N12" s="16">
        <v>203848</v>
      </c>
      <c r="O12" s="55">
        <v>1586172</v>
      </c>
      <c r="P12" s="55">
        <v>387978</v>
      </c>
      <c r="Q12" s="55">
        <v>13405834</v>
      </c>
      <c r="R12" s="31" t="s">
        <v>174</v>
      </c>
      <c r="S12" s="55">
        <v>13405834</v>
      </c>
      <c r="T12" s="17">
        <v>3260000</v>
      </c>
      <c r="U12" s="55">
        <v>3140000</v>
      </c>
      <c r="V12" s="64">
        <v>4656417</v>
      </c>
      <c r="W12" s="57">
        <v>5000000</v>
      </c>
      <c r="X12" s="57">
        <v>0</v>
      </c>
      <c r="Y12" s="65">
        <v>-2650583</v>
      </c>
      <c r="Z12" s="32">
        <v>13405834</v>
      </c>
      <c r="AA12" s="55">
        <v>13405834</v>
      </c>
      <c r="AB12" s="55"/>
      <c r="AC12" s="55"/>
      <c r="AD12" s="66">
        <v>6400000</v>
      </c>
      <c r="AE12" s="55">
        <v>2000000</v>
      </c>
      <c r="AF12" s="55">
        <v>2500000</v>
      </c>
      <c r="AG12" s="55"/>
      <c r="AH12" s="55">
        <v>500000</v>
      </c>
      <c r="AI12" s="55">
        <v>0</v>
      </c>
      <c r="AJ12" s="55">
        <v>0</v>
      </c>
      <c r="AK12" s="55">
        <v>495219</v>
      </c>
      <c r="AL12" s="55">
        <v>4656417</v>
      </c>
      <c r="AM12" s="55"/>
      <c r="AN12" s="55"/>
      <c r="AO12" s="16">
        <v>4656417</v>
      </c>
      <c r="AP12" s="65">
        <v>-2650583</v>
      </c>
      <c r="AQ12" s="34">
        <v>13405834</v>
      </c>
      <c r="AR12" s="35">
        <v>13405834</v>
      </c>
      <c r="AS12" s="17"/>
      <c r="AT12" s="17"/>
    </row>
    <row r="13" spans="1:46" s="3" customFormat="1" x14ac:dyDescent="0.25">
      <c r="A13" s="31">
        <v>10601</v>
      </c>
      <c r="B13" s="378" t="s">
        <v>1122</v>
      </c>
      <c r="C13" s="31" t="s">
        <v>1135</v>
      </c>
      <c r="D13" s="378" t="s">
        <v>1136</v>
      </c>
      <c r="E13" s="30" t="s">
        <v>1155</v>
      </c>
      <c r="F13" s="378">
        <v>21502</v>
      </c>
      <c r="G13" s="378" t="s">
        <v>155</v>
      </c>
      <c r="H13" s="380">
        <v>40</v>
      </c>
      <c r="I13" s="380"/>
      <c r="J13" s="381">
        <v>43740</v>
      </c>
      <c r="K13" s="31" t="s">
        <v>169</v>
      </c>
      <c r="L13" s="56">
        <v>6318235</v>
      </c>
      <c r="M13" s="55">
        <v>1385053</v>
      </c>
      <c r="N13" s="16">
        <v>578404</v>
      </c>
      <c r="O13" s="55">
        <v>1127203</v>
      </c>
      <c r="P13" s="55">
        <v>189777</v>
      </c>
      <c r="Q13" s="55">
        <v>9598672</v>
      </c>
      <c r="R13" s="31" t="s">
        <v>174</v>
      </c>
      <c r="S13" s="55">
        <v>9598672</v>
      </c>
      <c r="T13" s="17"/>
      <c r="U13" s="55"/>
      <c r="V13" s="64">
        <v>7255596</v>
      </c>
      <c r="W13" s="57">
        <v>0</v>
      </c>
      <c r="X13" s="57">
        <v>0</v>
      </c>
      <c r="Y13" s="65">
        <v>2343076</v>
      </c>
      <c r="Z13" s="32">
        <v>9598672</v>
      </c>
      <c r="AA13" s="55">
        <v>9598672</v>
      </c>
      <c r="AB13" s="55"/>
      <c r="AC13" s="55"/>
      <c r="AD13" s="66">
        <v>0</v>
      </c>
      <c r="AE13" s="55"/>
      <c r="AF13" s="55"/>
      <c r="AG13" s="55"/>
      <c r="AH13" s="55"/>
      <c r="AI13" s="55">
        <v>0</v>
      </c>
      <c r="AJ13" s="55">
        <v>0</v>
      </c>
      <c r="AK13" s="55">
        <v>815317</v>
      </c>
      <c r="AL13" s="55">
        <v>7255596</v>
      </c>
      <c r="AM13" s="55"/>
      <c r="AN13" s="55"/>
      <c r="AO13" s="16">
        <v>7255596</v>
      </c>
      <c r="AP13" s="65">
        <v>2343076</v>
      </c>
      <c r="AQ13" s="34">
        <v>9598672</v>
      </c>
      <c r="AR13" s="35">
        <v>9598672</v>
      </c>
      <c r="AS13" s="17"/>
      <c r="AT13" s="17"/>
    </row>
    <row r="14" spans="1:46" s="3" customFormat="1" x14ac:dyDescent="0.25">
      <c r="A14" s="31">
        <v>10502</v>
      </c>
      <c r="B14" s="378" t="s">
        <v>1098</v>
      </c>
      <c r="C14" s="31" t="s">
        <v>1108</v>
      </c>
      <c r="D14" s="378" t="s">
        <v>1109</v>
      </c>
      <c r="E14" s="30" t="s">
        <v>104</v>
      </c>
      <c r="F14" s="378">
        <v>21217</v>
      </c>
      <c r="G14" s="378" t="s">
        <v>156</v>
      </c>
      <c r="H14" s="380">
        <v>90</v>
      </c>
      <c r="I14" s="380">
        <v>14</v>
      </c>
      <c r="J14" s="381">
        <v>43738</v>
      </c>
      <c r="K14" s="31" t="s">
        <v>169</v>
      </c>
      <c r="L14" s="56">
        <v>21390627</v>
      </c>
      <c r="M14" s="55">
        <v>5021671</v>
      </c>
      <c r="N14" s="16">
        <v>85514</v>
      </c>
      <c r="O14" s="55">
        <v>2500000</v>
      </c>
      <c r="P14" s="55">
        <v>835289</v>
      </c>
      <c r="Q14" s="55">
        <v>29833101</v>
      </c>
      <c r="R14" s="31" t="s">
        <v>174</v>
      </c>
      <c r="S14" s="55">
        <v>29833101</v>
      </c>
      <c r="T14" s="17"/>
      <c r="U14" s="55"/>
      <c r="V14" s="64">
        <v>15221350</v>
      </c>
      <c r="W14" s="57">
        <v>2000000</v>
      </c>
      <c r="X14" s="57">
        <v>0</v>
      </c>
      <c r="Y14" s="65">
        <v>12611751</v>
      </c>
      <c r="Z14" s="32">
        <v>29833101</v>
      </c>
      <c r="AA14" s="55">
        <v>29833101</v>
      </c>
      <c r="AB14" s="55"/>
      <c r="AC14" s="55"/>
      <c r="AD14" s="66">
        <v>0</v>
      </c>
      <c r="AE14" s="55">
        <v>2000000</v>
      </c>
      <c r="AF14" s="55"/>
      <c r="AG14" s="55"/>
      <c r="AH14" s="55"/>
      <c r="AI14" s="55">
        <v>0</v>
      </c>
      <c r="AJ14" s="55">
        <v>0</v>
      </c>
      <c r="AK14" s="55"/>
      <c r="AL14" s="55"/>
      <c r="AM14" s="55">
        <v>1522135</v>
      </c>
      <c r="AN14" s="55">
        <v>15221350</v>
      </c>
      <c r="AO14" s="16">
        <v>15221350</v>
      </c>
      <c r="AP14" s="65">
        <v>12611751</v>
      </c>
      <c r="AQ14" s="34">
        <v>29833101</v>
      </c>
      <c r="AR14" s="35">
        <v>29833101</v>
      </c>
      <c r="AS14" s="17" t="s">
        <v>902</v>
      </c>
      <c r="AT14" s="17" t="s">
        <v>177</v>
      </c>
    </row>
    <row r="15" spans="1:46" s="3" customFormat="1" x14ac:dyDescent="0.25">
      <c r="A15" s="31">
        <v>10618</v>
      </c>
      <c r="B15" s="378" t="s">
        <v>1096</v>
      </c>
      <c r="C15" s="31" t="s">
        <v>1099</v>
      </c>
      <c r="D15" s="378" t="s">
        <v>1100</v>
      </c>
      <c r="E15" s="30" t="s">
        <v>302</v>
      </c>
      <c r="F15" s="378">
        <v>21740</v>
      </c>
      <c r="G15" s="378" t="s">
        <v>342</v>
      </c>
      <c r="H15" s="380">
        <v>68</v>
      </c>
      <c r="I15" s="380">
        <v>11</v>
      </c>
      <c r="J15" s="381">
        <v>43678</v>
      </c>
      <c r="K15" s="31" t="s">
        <v>169</v>
      </c>
      <c r="L15" s="56">
        <v>15330000</v>
      </c>
      <c r="M15" s="55">
        <v>2712781</v>
      </c>
      <c r="N15" s="16">
        <v>594976</v>
      </c>
      <c r="O15" s="55">
        <v>2269282</v>
      </c>
      <c r="P15" s="55">
        <v>671214</v>
      </c>
      <c r="Q15" s="55">
        <v>21578253</v>
      </c>
      <c r="R15" s="31" t="s">
        <v>174</v>
      </c>
      <c r="S15" s="55">
        <v>21578253</v>
      </c>
      <c r="T15" s="17"/>
      <c r="U15" s="55"/>
      <c r="V15" s="64">
        <v>15000000</v>
      </c>
      <c r="W15" s="57">
        <v>1500000</v>
      </c>
      <c r="X15" s="57">
        <v>1951490</v>
      </c>
      <c r="Y15" s="65">
        <v>3126763</v>
      </c>
      <c r="Z15" s="32">
        <v>21578253</v>
      </c>
      <c r="AA15" s="55">
        <v>21578253</v>
      </c>
      <c r="AB15" s="55"/>
      <c r="AC15" s="55">
        <v>1951490</v>
      </c>
      <c r="AD15" s="66">
        <v>0</v>
      </c>
      <c r="AE15" s="55">
        <v>1500000</v>
      </c>
      <c r="AF15" s="55"/>
      <c r="AG15" s="55"/>
      <c r="AH15" s="55"/>
      <c r="AI15" s="55">
        <v>0</v>
      </c>
      <c r="AJ15" s="55">
        <v>0</v>
      </c>
      <c r="AK15" s="55"/>
      <c r="AL15" s="55"/>
      <c r="AM15" s="55">
        <v>1500000</v>
      </c>
      <c r="AN15" s="55">
        <v>15000000</v>
      </c>
      <c r="AO15" s="16">
        <v>15000000</v>
      </c>
      <c r="AP15" s="65">
        <v>3126763</v>
      </c>
      <c r="AQ15" s="34">
        <v>21578253</v>
      </c>
      <c r="AR15" s="35">
        <v>21578253</v>
      </c>
      <c r="AS15" s="17" t="s">
        <v>177</v>
      </c>
      <c r="AT15" s="17" t="s">
        <v>177</v>
      </c>
    </row>
    <row r="16" spans="1:46" s="3" customFormat="1" x14ac:dyDescent="0.25">
      <c r="A16" s="31">
        <v>10685</v>
      </c>
      <c r="B16" s="378" t="s">
        <v>370</v>
      </c>
      <c r="C16" s="31" t="s">
        <v>1116</v>
      </c>
      <c r="D16" s="378" t="s">
        <v>164</v>
      </c>
      <c r="E16" s="30" t="s">
        <v>165</v>
      </c>
      <c r="F16" s="378">
        <v>21853</v>
      </c>
      <c r="G16" s="378" t="s">
        <v>168</v>
      </c>
      <c r="H16" s="380">
        <v>54</v>
      </c>
      <c r="I16" s="380">
        <v>4</v>
      </c>
      <c r="J16" s="381">
        <v>43861</v>
      </c>
      <c r="K16" s="31" t="s">
        <v>169</v>
      </c>
      <c r="L16" s="56">
        <v>9819091</v>
      </c>
      <c r="M16" s="55">
        <v>1756878</v>
      </c>
      <c r="N16" s="16">
        <v>380000</v>
      </c>
      <c r="O16" s="55">
        <v>1625325</v>
      </c>
      <c r="P16" s="55">
        <v>435560</v>
      </c>
      <c r="Q16" s="55">
        <v>14016854</v>
      </c>
      <c r="R16" s="31" t="s">
        <v>174</v>
      </c>
      <c r="S16" s="55">
        <v>14016854</v>
      </c>
      <c r="T16" s="17"/>
      <c r="U16" s="55"/>
      <c r="V16" s="64">
        <v>10273813</v>
      </c>
      <c r="W16" s="57">
        <v>1887000</v>
      </c>
      <c r="X16" s="57">
        <v>0</v>
      </c>
      <c r="Y16" s="65">
        <v>1856041</v>
      </c>
      <c r="Z16" s="32">
        <v>14016854</v>
      </c>
      <c r="AA16" s="55">
        <v>14016854</v>
      </c>
      <c r="AB16" s="55"/>
      <c r="AC16" s="55"/>
      <c r="AD16" s="66">
        <v>0</v>
      </c>
      <c r="AE16" s="55">
        <v>1887000</v>
      </c>
      <c r="AF16" s="55"/>
      <c r="AG16" s="55"/>
      <c r="AH16" s="55"/>
      <c r="AI16" s="55">
        <v>0</v>
      </c>
      <c r="AJ16" s="55">
        <v>0</v>
      </c>
      <c r="AK16" s="55"/>
      <c r="AL16" s="55"/>
      <c r="AM16" s="55">
        <v>1252904</v>
      </c>
      <c r="AN16" s="55">
        <v>10273813</v>
      </c>
      <c r="AO16" s="16">
        <v>10273813</v>
      </c>
      <c r="AP16" s="65">
        <v>1856041</v>
      </c>
      <c r="AQ16" s="34">
        <v>14016854</v>
      </c>
      <c r="AR16" s="35">
        <v>14016854</v>
      </c>
      <c r="AS16" s="17" t="s">
        <v>177</v>
      </c>
      <c r="AT16" s="17" t="s">
        <v>177</v>
      </c>
    </row>
    <row r="17" spans="1:46" s="3" customFormat="1" x14ac:dyDescent="0.25">
      <c r="A17" s="31">
        <v>10702</v>
      </c>
      <c r="B17" s="378" t="s">
        <v>1127</v>
      </c>
      <c r="C17" s="31" t="s">
        <v>1141</v>
      </c>
      <c r="D17" s="378" t="s">
        <v>1142</v>
      </c>
      <c r="E17" s="30" t="s">
        <v>118</v>
      </c>
      <c r="F17" s="378">
        <v>21075</v>
      </c>
      <c r="G17" s="378" t="s">
        <v>160</v>
      </c>
      <c r="H17" s="380">
        <v>58</v>
      </c>
      <c r="I17" s="380"/>
      <c r="J17" s="381">
        <v>43791</v>
      </c>
      <c r="K17" s="31" t="s">
        <v>169</v>
      </c>
      <c r="L17" s="56">
        <v>13153991</v>
      </c>
      <c r="M17" s="55">
        <v>3156373</v>
      </c>
      <c r="N17" s="16">
        <v>3100000</v>
      </c>
      <c r="O17" s="55">
        <v>2336873</v>
      </c>
      <c r="P17" s="55">
        <v>841438</v>
      </c>
      <c r="Q17" s="55">
        <v>22588675</v>
      </c>
      <c r="R17" s="31" t="s">
        <v>174</v>
      </c>
      <c r="S17" s="55">
        <v>22588675</v>
      </c>
      <c r="T17" s="17"/>
      <c r="U17" s="55"/>
      <c r="V17" s="64">
        <v>11954306</v>
      </c>
      <c r="W17" s="57">
        <v>0</v>
      </c>
      <c r="X17" s="57">
        <v>0</v>
      </c>
      <c r="Y17" s="65">
        <v>10634369</v>
      </c>
      <c r="Z17" s="32">
        <v>22588675</v>
      </c>
      <c r="AA17" s="55">
        <v>22588675</v>
      </c>
      <c r="AB17" s="55"/>
      <c r="AC17" s="55"/>
      <c r="AD17" s="66">
        <v>0</v>
      </c>
      <c r="AE17" s="55"/>
      <c r="AF17" s="55"/>
      <c r="AG17" s="55"/>
      <c r="AH17" s="55"/>
      <c r="AI17" s="55">
        <v>0</v>
      </c>
      <c r="AJ17" s="55">
        <v>0</v>
      </c>
      <c r="AK17" s="55"/>
      <c r="AL17" s="55"/>
      <c r="AM17" s="55">
        <v>1339418</v>
      </c>
      <c r="AN17" s="55">
        <v>11954306</v>
      </c>
      <c r="AO17" s="16">
        <v>11954306</v>
      </c>
      <c r="AP17" s="65">
        <v>10634369</v>
      </c>
      <c r="AQ17" s="34">
        <v>22588675</v>
      </c>
      <c r="AR17" s="35">
        <v>22588675</v>
      </c>
      <c r="AS17" s="17"/>
      <c r="AT17" s="17"/>
    </row>
    <row r="18" spans="1:46" s="3" customFormat="1" x14ac:dyDescent="0.25">
      <c r="A18" s="31">
        <v>10718</v>
      </c>
      <c r="B18" s="378" t="s">
        <v>1169</v>
      </c>
      <c r="C18" s="31" t="s">
        <v>1187</v>
      </c>
      <c r="D18" s="378" t="s">
        <v>1188</v>
      </c>
      <c r="E18" s="30" t="s">
        <v>684</v>
      </c>
      <c r="F18" s="378">
        <v>21044</v>
      </c>
      <c r="G18" s="378" t="s">
        <v>160</v>
      </c>
      <c r="H18" s="380">
        <v>48</v>
      </c>
      <c r="I18" s="380">
        <v>9</v>
      </c>
      <c r="J18" s="381">
        <v>44000</v>
      </c>
      <c r="K18" s="31" t="s">
        <v>169</v>
      </c>
      <c r="L18" s="56">
        <v>9403800</v>
      </c>
      <c r="M18" s="55">
        <v>3312440</v>
      </c>
      <c r="N18" s="16">
        <v>3665305</v>
      </c>
      <c r="O18" s="55">
        <v>2005541</v>
      </c>
      <c r="P18" s="55">
        <v>285000</v>
      </c>
      <c r="Q18" s="55">
        <v>18672086</v>
      </c>
      <c r="R18" s="31" t="s">
        <v>174</v>
      </c>
      <c r="S18" s="55">
        <v>18672086</v>
      </c>
      <c r="T18" s="33"/>
      <c r="U18" s="55">
        <v>3700000</v>
      </c>
      <c r="V18" s="64">
        <v>12934467</v>
      </c>
      <c r="W18" s="57">
        <v>1875000</v>
      </c>
      <c r="X18" s="57">
        <v>0</v>
      </c>
      <c r="Y18" s="65">
        <v>162619</v>
      </c>
      <c r="Z18" s="32">
        <v>18672086</v>
      </c>
      <c r="AA18" s="55">
        <v>18672086</v>
      </c>
      <c r="AB18" s="55"/>
      <c r="AC18" s="55"/>
      <c r="AD18" s="66">
        <v>3700000</v>
      </c>
      <c r="AE18" s="55">
        <v>1875000</v>
      </c>
      <c r="AF18" s="55"/>
      <c r="AG18" s="55"/>
      <c r="AH18" s="55"/>
      <c r="AI18" s="55">
        <v>0</v>
      </c>
      <c r="AJ18" s="55">
        <v>0</v>
      </c>
      <c r="AK18" s="55"/>
      <c r="AL18" s="55"/>
      <c r="AM18" s="55">
        <v>1361659</v>
      </c>
      <c r="AN18" s="55">
        <v>12934467</v>
      </c>
      <c r="AO18" s="16">
        <v>12934467</v>
      </c>
      <c r="AP18" s="65">
        <v>162619</v>
      </c>
      <c r="AQ18" s="34">
        <v>18672086</v>
      </c>
      <c r="AR18" s="35">
        <v>18672086</v>
      </c>
      <c r="AS18" s="17"/>
      <c r="AT18" s="17"/>
    </row>
    <row r="19" spans="1:46" s="3" customFormat="1" x14ac:dyDescent="0.25">
      <c r="A19" s="31">
        <v>10614</v>
      </c>
      <c r="B19" s="378" t="s">
        <v>1129</v>
      </c>
      <c r="C19" s="31" t="s">
        <v>1144</v>
      </c>
      <c r="D19" s="378" t="s">
        <v>1145</v>
      </c>
      <c r="E19" s="30" t="s">
        <v>207</v>
      </c>
      <c r="F19" s="378">
        <v>21401</v>
      </c>
      <c r="G19" s="378" t="s">
        <v>226</v>
      </c>
      <c r="H19" s="380">
        <v>42</v>
      </c>
      <c r="I19" s="380">
        <v>8</v>
      </c>
      <c r="J19" s="381">
        <v>43811</v>
      </c>
      <c r="K19" s="31" t="s">
        <v>169</v>
      </c>
      <c r="L19" s="56">
        <v>11428252</v>
      </c>
      <c r="M19" s="55">
        <v>4022487</v>
      </c>
      <c r="N19" s="16">
        <v>4603150</v>
      </c>
      <c r="O19" s="55">
        <v>1700000</v>
      </c>
      <c r="P19" s="55">
        <v>291877</v>
      </c>
      <c r="Q19" s="55">
        <v>22045766</v>
      </c>
      <c r="R19" s="31" t="s">
        <v>174</v>
      </c>
      <c r="S19" s="55">
        <v>22045766</v>
      </c>
      <c r="T19" s="17"/>
      <c r="U19" s="55"/>
      <c r="V19" s="64"/>
      <c r="W19" s="57">
        <v>2000108</v>
      </c>
      <c r="X19" s="57">
        <v>0</v>
      </c>
      <c r="Y19" s="65">
        <v>20045658</v>
      </c>
      <c r="Z19" s="32">
        <v>22045766</v>
      </c>
      <c r="AA19" s="55">
        <v>36369334</v>
      </c>
      <c r="AB19" s="55"/>
      <c r="AC19" s="55"/>
      <c r="AD19" s="66">
        <v>0</v>
      </c>
      <c r="AE19" s="55"/>
      <c r="AF19" s="55">
        <v>1790000</v>
      </c>
      <c r="AG19" s="55"/>
      <c r="AH19" s="55">
        <v>210108</v>
      </c>
      <c r="AI19" s="55">
        <v>0</v>
      </c>
      <c r="AJ19" s="55">
        <v>0</v>
      </c>
      <c r="AK19" s="55"/>
      <c r="AL19" s="55"/>
      <c r="AM19" s="55">
        <v>1500000</v>
      </c>
      <c r="AN19" s="55">
        <v>14323568</v>
      </c>
      <c r="AO19" s="16">
        <v>14323568</v>
      </c>
      <c r="AP19" s="65">
        <v>20045658</v>
      </c>
      <c r="AQ19" s="34">
        <v>36369334</v>
      </c>
      <c r="AR19" s="35">
        <v>22045766</v>
      </c>
      <c r="AS19" s="17"/>
      <c r="AT19" s="17"/>
    </row>
    <row r="20" spans="1:46" s="3" customFormat="1" x14ac:dyDescent="0.25">
      <c r="A20" s="31">
        <v>10682</v>
      </c>
      <c r="B20" s="378" t="s">
        <v>1128</v>
      </c>
      <c r="C20" s="31" t="s">
        <v>518</v>
      </c>
      <c r="D20" s="378" t="s">
        <v>1143</v>
      </c>
      <c r="E20" s="30" t="s">
        <v>1159</v>
      </c>
      <c r="F20" s="378">
        <v>21093</v>
      </c>
      <c r="G20" s="378" t="s">
        <v>104</v>
      </c>
      <c r="H20" s="380">
        <v>26</v>
      </c>
      <c r="I20" s="380">
        <v>2</v>
      </c>
      <c r="J20" s="381">
        <v>43812</v>
      </c>
      <c r="K20" s="31" t="s">
        <v>169</v>
      </c>
      <c r="L20" s="56">
        <v>10196913</v>
      </c>
      <c r="M20" s="55">
        <v>2933594</v>
      </c>
      <c r="N20" s="16">
        <v>1042500</v>
      </c>
      <c r="O20" s="55">
        <v>1824107</v>
      </c>
      <c r="P20" s="55">
        <v>940290</v>
      </c>
      <c r="Q20" s="55">
        <v>16937404</v>
      </c>
      <c r="R20" s="31" t="s">
        <v>174</v>
      </c>
      <c r="S20" s="55">
        <v>16937404</v>
      </c>
      <c r="T20" s="17"/>
      <c r="U20" s="55"/>
      <c r="V20" s="64">
        <v>13948316</v>
      </c>
      <c r="W20" s="57">
        <v>0</v>
      </c>
      <c r="X20" s="57">
        <v>0</v>
      </c>
      <c r="Y20" s="65">
        <v>2989088</v>
      </c>
      <c r="Z20" s="32">
        <v>16937404</v>
      </c>
      <c r="AA20" s="55">
        <v>16937404</v>
      </c>
      <c r="AB20" s="55"/>
      <c r="AC20" s="55"/>
      <c r="AD20" s="66">
        <v>0</v>
      </c>
      <c r="AE20" s="55"/>
      <c r="AF20" s="55"/>
      <c r="AG20" s="55"/>
      <c r="AH20" s="55"/>
      <c r="AI20" s="55">
        <v>0</v>
      </c>
      <c r="AJ20" s="55">
        <v>0</v>
      </c>
      <c r="AK20" s="55"/>
      <c r="AL20" s="55"/>
      <c r="AM20" s="55">
        <v>1394832</v>
      </c>
      <c r="AN20" s="55">
        <v>13948316</v>
      </c>
      <c r="AO20" s="16">
        <v>13948316</v>
      </c>
      <c r="AP20" s="65">
        <v>2989088</v>
      </c>
      <c r="AQ20" s="34">
        <v>16937404</v>
      </c>
      <c r="AR20" s="35">
        <v>16937404</v>
      </c>
      <c r="AS20" s="17"/>
      <c r="AT20" s="17"/>
    </row>
    <row r="21" spans="1:46" s="3" customFormat="1" x14ac:dyDescent="0.25">
      <c r="A21" s="31">
        <v>10768</v>
      </c>
      <c r="B21" s="378" t="s">
        <v>1162</v>
      </c>
      <c r="C21" s="31" t="s">
        <v>1163</v>
      </c>
      <c r="D21" s="378" t="s">
        <v>1090</v>
      </c>
      <c r="E21" s="30" t="s">
        <v>612</v>
      </c>
      <c r="F21" s="378">
        <v>20850</v>
      </c>
      <c r="G21" s="378" t="s">
        <v>162</v>
      </c>
      <c r="H21" s="380">
        <v>150</v>
      </c>
      <c r="I21" s="380">
        <v>11</v>
      </c>
      <c r="J21" s="381">
        <v>43842</v>
      </c>
      <c r="K21" s="31" t="s">
        <v>169</v>
      </c>
      <c r="L21" s="56">
        <v>30858071</v>
      </c>
      <c r="M21" s="55">
        <v>8294369</v>
      </c>
      <c r="N21" s="16">
        <v>6386741</v>
      </c>
      <c r="O21" s="55">
        <v>4871354</v>
      </c>
      <c r="P21" s="55">
        <v>1002574</v>
      </c>
      <c r="Q21" s="55">
        <v>51413109</v>
      </c>
      <c r="R21" s="31" t="s">
        <v>175</v>
      </c>
      <c r="S21" s="55">
        <v>51413109</v>
      </c>
      <c r="T21" s="17"/>
      <c r="U21" s="55">
        <v>26375000</v>
      </c>
      <c r="V21" s="64">
        <v>15620674</v>
      </c>
      <c r="W21" s="57">
        <v>0</v>
      </c>
      <c r="X21" s="57">
        <v>0</v>
      </c>
      <c r="Y21" s="65">
        <v>9417435</v>
      </c>
      <c r="Z21" s="32">
        <v>51413109</v>
      </c>
      <c r="AA21" s="55">
        <v>51413109</v>
      </c>
      <c r="AB21" s="55"/>
      <c r="AC21" s="55"/>
      <c r="AD21" s="66">
        <v>26375000</v>
      </c>
      <c r="AE21" s="55"/>
      <c r="AF21" s="55"/>
      <c r="AG21" s="55"/>
      <c r="AH21" s="55"/>
      <c r="AI21" s="55">
        <v>0</v>
      </c>
      <c r="AJ21" s="55">
        <v>0</v>
      </c>
      <c r="AK21" s="55">
        <v>1476434</v>
      </c>
      <c r="AL21" s="55">
        <v>15620674</v>
      </c>
      <c r="AM21" s="55"/>
      <c r="AN21" s="55"/>
      <c r="AO21" s="16">
        <v>15620674</v>
      </c>
      <c r="AP21" s="65">
        <v>9417435</v>
      </c>
      <c r="AQ21" s="34">
        <v>51413109</v>
      </c>
      <c r="AR21" s="35">
        <v>51413109</v>
      </c>
      <c r="AS21" s="17" t="s">
        <v>177</v>
      </c>
      <c r="AT21" s="17" t="s">
        <v>177</v>
      </c>
    </row>
    <row r="22" spans="1:46" s="3" customFormat="1" x14ac:dyDescent="0.25">
      <c r="A22" s="31">
        <v>10715</v>
      </c>
      <c r="B22" s="378" t="s">
        <v>1166</v>
      </c>
      <c r="C22" s="31" t="s">
        <v>429</v>
      </c>
      <c r="D22" s="378" t="s">
        <v>1181</v>
      </c>
      <c r="E22" s="30" t="s">
        <v>280</v>
      </c>
      <c r="F22" s="378">
        <v>21158</v>
      </c>
      <c r="G22" s="378" t="s">
        <v>1157</v>
      </c>
      <c r="H22" s="380">
        <v>55</v>
      </c>
      <c r="I22" s="380">
        <v>9</v>
      </c>
      <c r="J22" s="381">
        <v>43922</v>
      </c>
      <c r="K22" s="31" t="s">
        <v>169</v>
      </c>
      <c r="L22" s="56">
        <v>11254165</v>
      </c>
      <c r="M22" s="55">
        <v>4805361</v>
      </c>
      <c r="N22" s="16">
        <v>1353251</v>
      </c>
      <c r="O22" s="55">
        <v>2317085</v>
      </c>
      <c r="P22" s="55">
        <v>325743</v>
      </c>
      <c r="Q22" s="55">
        <v>20055605</v>
      </c>
      <c r="R22" s="31" t="s">
        <v>174</v>
      </c>
      <c r="S22" s="55">
        <v>20055605</v>
      </c>
      <c r="T22" s="17"/>
      <c r="U22" s="55"/>
      <c r="V22" s="64">
        <v>14286071</v>
      </c>
      <c r="W22" s="57">
        <v>0</v>
      </c>
      <c r="X22" s="57">
        <v>0</v>
      </c>
      <c r="Y22" s="65">
        <v>5769534</v>
      </c>
      <c r="Z22" s="32">
        <v>20055605</v>
      </c>
      <c r="AA22" s="55">
        <v>20055605</v>
      </c>
      <c r="AB22" s="55"/>
      <c r="AC22" s="55"/>
      <c r="AD22" s="66">
        <v>0</v>
      </c>
      <c r="AE22" s="55"/>
      <c r="AF22" s="55"/>
      <c r="AG22" s="55"/>
      <c r="AH22" s="55"/>
      <c r="AI22" s="55">
        <v>0</v>
      </c>
      <c r="AJ22" s="55">
        <v>0</v>
      </c>
      <c r="AK22" s="55"/>
      <c r="AL22" s="55"/>
      <c r="AM22" s="55">
        <v>1500000</v>
      </c>
      <c r="AN22" s="55">
        <v>14286071</v>
      </c>
      <c r="AO22" s="16">
        <v>14286071</v>
      </c>
      <c r="AP22" s="65">
        <v>5769534</v>
      </c>
      <c r="AQ22" s="34">
        <v>20055605</v>
      </c>
      <c r="AR22" s="35">
        <v>20055605</v>
      </c>
      <c r="AS22" s="17"/>
      <c r="AT22" s="17"/>
    </row>
    <row r="23" spans="1:46" s="3" customFormat="1" x14ac:dyDescent="0.25">
      <c r="A23" s="31">
        <v>10631</v>
      </c>
      <c r="B23" s="378" t="s">
        <v>1097</v>
      </c>
      <c r="C23" s="31" t="s">
        <v>1101</v>
      </c>
      <c r="D23" s="378" t="s">
        <v>1102</v>
      </c>
      <c r="E23" s="30" t="s">
        <v>1103</v>
      </c>
      <c r="F23" s="378">
        <v>20769</v>
      </c>
      <c r="G23" s="378" t="s">
        <v>159</v>
      </c>
      <c r="H23" s="380">
        <v>252</v>
      </c>
      <c r="I23" s="380">
        <v>31</v>
      </c>
      <c r="J23" s="381">
        <v>43685</v>
      </c>
      <c r="K23" s="31" t="s">
        <v>169</v>
      </c>
      <c r="L23" s="56">
        <v>41580000</v>
      </c>
      <c r="M23" s="55">
        <v>9705881</v>
      </c>
      <c r="N23" s="16">
        <v>2520000</v>
      </c>
      <c r="O23" s="55">
        <v>5352541</v>
      </c>
      <c r="P23" s="55">
        <v>1011078</v>
      </c>
      <c r="Q23" s="55">
        <v>60169500</v>
      </c>
      <c r="R23" s="31" t="s">
        <v>175</v>
      </c>
      <c r="S23" s="55">
        <v>60169500</v>
      </c>
      <c r="T23" s="17"/>
      <c r="U23" s="55">
        <v>33750000</v>
      </c>
      <c r="V23" s="64">
        <v>16757790</v>
      </c>
      <c r="W23" s="57">
        <v>2500000</v>
      </c>
      <c r="X23" s="57">
        <v>0</v>
      </c>
      <c r="Y23" s="65">
        <v>7161710</v>
      </c>
      <c r="Z23" s="32">
        <v>60169500</v>
      </c>
      <c r="AA23" s="55">
        <v>60169500</v>
      </c>
      <c r="AB23" s="55"/>
      <c r="AC23" s="55"/>
      <c r="AD23" s="66">
        <v>33750000</v>
      </c>
      <c r="AE23" s="55"/>
      <c r="AF23" s="55">
        <v>2500000</v>
      </c>
      <c r="AG23" s="55"/>
      <c r="AH23" s="55"/>
      <c r="AI23" s="55">
        <v>0</v>
      </c>
      <c r="AJ23" s="55">
        <v>0</v>
      </c>
      <c r="AK23" s="55">
        <v>1675779</v>
      </c>
      <c r="AL23" s="55">
        <v>16757790</v>
      </c>
      <c r="AM23" s="55"/>
      <c r="AN23" s="55"/>
      <c r="AO23" s="16">
        <v>16757790</v>
      </c>
      <c r="AP23" s="65">
        <v>7161710</v>
      </c>
      <c r="AQ23" s="34">
        <v>60169500</v>
      </c>
      <c r="AR23" s="35">
        <v>60169500</v>
      </c>
      <c r="AS23" s="17" t="s">
        <v>177</v>
      </c>
      <c r="AT23" s="17" t="s">
        <v>177</v>
      </c>
    </row>
    <row r="24" spans="1:46" s="3" customFormat="1" x14ac:dyDescent="0.25">
      <c r="A24" s="31">
        <v>10697</v>
      </c>
      <c r="B24" s="378" t="s">
        <v>1165</v>
      </c>
      <c r="C24" s="31" t="s">
        <v>1177</v>
      </c>
      <c r="D24" s="378" t="s">
        <v>1178</v>
      </c>
      <c r="E24" s="30" t="s">
        <v>1179</v>
      </c>
      <c r="F24" s="378">
        <v>21047</v>
      </c>
      <c r="G24" s="378" t="s">
        <v>225</v>
      </c>
      <c r="H24" s="380">
        <v>56</v>
      </c>
      <c r="I24" s="380">
        <v>9</v>
      </c>
      <c r="J24" s="381">
        <v>43922</v>
      </c>
      <c r="K24" s="31" t="s">
        <v>1180</v>
      </c>
      <c r="L24" s="56">
        <v>12902739</v>
      </c>
      <c r="M24" s="55">
        <v>3434900</v>
      </c>
      <c r="N24" s="16">
        <v>2650000</v>
      </c>
      <c r="O24" s="55">
        <v>2315725</v>
      </c>
      <c r="P24" s="55">
        <v>739644</v>
      </c>
      <c r="Q24" s="55">
        <v>22043008</v>
      </c>
      <c r="R24" s="31" t="s">
        <v>174</v>
      </c>
      <c r="S24" s="55">
        <v>22043008</v>
      </c>
      <c r="T24" s="17"/>
      <c r="U24" s="55"/>
      <c r="V24" s="64">
        <v>14250000</v>
      </c>
      <c r="W24" s="57">
        <v>2000000</v>
      </c>
      <c r="X24" s="57">
        <v>0</v>
      </c>
      <c r="Y24" s="65">
        <v>5793008</v>
      </c>
      <c r="Z24" s="32">
        <v>22043008</v>
      </c>
      <c r="AA24" s="55">
        <v>22043008</v>
      </c>
      <c r="AB24" s="55"/>
      <c r="AC24" s="55"/>
      <c r="AD24" s="66">
        <v>0</v>
      </c>
      <c r="AE24" s="55">
        <v>2000000</v>
      </c>
      <c r="AF24" s="55"/>
      <c r="AG24" s="55"/>
      <c r="AH24" s="55"/>
      <c r="AI24" s="55">
        <v>0</v>
      </c>
      <c r="AJ24" s="55">
        <v>0</v>
      </c>
      <c r="AK24" s="55"/>
      <c r="AL24" s="55"/>
      <c r="AM24" s="55">
        <v>1500000</v>
      </c>
      <c r="AN24" s="55">
        <v>14250000</v>
      </c>
      <c r="AO24" s="16">
        <v>14250000</v>
      </c>
      <c r="AP24" s="65">
        <v>5793008</v>
      </c>
      <c r="AQ24" s="34">
        <v>22043008</v>
      </c>
      <c r="AR24" s="35">
        <v>22043008</v>
      </c>
      <c r="AS24" s="17"/>
      <c r="AT24" s="17"/>
    </row>
    <row r="25" spans="1:46" s="3" customFormat="1" x14ac:dyDescent="0.25">
      <c r="A25" s="31">
        <v>10592</v>
      </c>
      <c r="B25" s="378" t="s">
        <v>1131</v>
      </c>
      <c r="C25" s="31" t="s">
        <v>1148</v>
      </c>
      <c r="D25" s="378" t="s">
        <v>1149</v>
      </c>
      <c r="E25" s="30" t="s">
        <v>104</v>
      </c>
      <c r="F25" s="378">
        <v>21205</v>
      </c>
      <c r="G25" s="378" t="s">
        <v>104</v>
      </c>
      <c r="H25" s="380">
        <v>64</v>
      </c>
      <c r="I25" s="380">
        <v>4</v>
      </c>
      <c r="J25" s="381">
        <v>43823</v>
      </c>
      <c r="K25" s="31" t="s">
        <v>291</v>
      </c>
      <c r="L25" s="56">
        <v>10372761</v>
      </c>
      <c r="M25" s="55">
        <v>2768424</v>
      </c>
      <c r="N25" s="16">
        <v>4559326</v>
      </c>
      <c r="O25" s="55">
        <v>1876791</v>
      </c>
      <c r="P25" s="55">
        <v>442940</v>
      </c>
      <c r="Q25" s="55">
        <v>20020242</v>
      </c>
      <c r="R25" s="31" t="s">
        <v>174</v>
      </c>
      <c r="S25" s="55">
        <v>20020242</v>
      </c>
      <c r="T25" s="17">
        <v>10000000</v>
      </c>
      <c r="U25" s="55"/>
      <c r="V25" s="64">
        <v>6100231</v>
      </c>
      <c r="W25" s="57">
        <v>2500000</v>
      </c>
      <c r="X25" s="57">
        <v>0</v>
      </c>
      <c r="Y25" s="65">
        <v>1420011</v>
      </c>
      <c r="Z25" s="32">
        <v>20020242</v>
      </c>
      <c r="AA25" s="55">
        <v>20020242</v>
      </c>
      <c r="AB25" s="55"/>
      <c r="AC25" s="55"/>
      <c r="AD25" s="66">
        <v>10000000</v>
      </c>
      <c r="AE25" s="55"/>
      <c r="AF25" s="55">
        <v>2500000</v>
      </c>
      <c r="AG25" s="55"/>
      <c r="AH25" s="55"/>
      <c r="AI25" s="55">
        <v>0</v>
      </c>
      <c r="AJ25" s="55">
        <v>0</v>
      </c>
      <c r="AK25" s="55">
        <v>635504</v>
      </c>
      <c r="AL25" s="55">
        <v>6100231</v>
      </c>
      <c r="AM25" s="55"/>
      <c r="AN25" s="55"/>
      <c r="AO25" s="16">
        <v>6100231</v>
      </c>
      <c r="AP25" s="65">
        <v>1420011</v>
      </c>
      <c r="AQ25" s="34">
        <v>20020242</v>
      </c>
      <c r="AR25" s="35">
        <v>20020242</v>
      </c>
      <c r="AS25" s="17"/>
      <c r="AT25" s="17"/>
    </row>
    <row r="26" spans="1:46" s="3" customFormat="1" x14ac:dyDescent="0.25">
      <c r="A26" s="31">
        <v>10731</v>
      </c>
      <c r="B26" s="378" t="s">
        <v>1170</v>
      </c>
      <c r="C26" s="31" t="s">
        <v>1189</v>
      </c>
      <c r="D26" s="378" t="s">
        <v>1190</v>
      </c>
      <c r="E26" s="30" t="s">
        <v>138</v>
      </c>
      <c r="F26" s="378">
        <v>21701</v>
      </c>
      <c r="G26" s="378" t="s">
        <v>138</v>
      </c>
      <c r="H26" s="380">
        <v>74</v>
      </c>
      <c r="I26" s="380">
        <v>4</v>
      </c>
      <c r="J26" s="381">
        <v>44012</v>
      </c>
      <c r="K26" s="31" t="s">
        <v>1107</v>
      </c>
      <c r="L26" s="56">
        <v>15474302</v>
      </c>
      <c r="M26" s="55">
        <v>4450164</v>
      </c>
      <c r="N26" s="16">
        <v>8579877</v>
      </c>
      <c r="O26" s="55">
        <v>3223776</v>
      </c>
      <c r="P26" s="55">
        <v>1766264</v>
      </c>
      <c r="Q26" s="55">
        <v>33494383</v>
      </c>
      <c r="R26" s="31" t="s">
        <v>175</v>
      </c>
      <c r="S26" s="55">
        <v>33494383</v>
      </c>
      <c r="T26" s="33">
        <v>5685000</v>
      </c>
      <c r="U26" s="55">
        <v>10315000</v>
      </c>
      <c r="V26" s="64">
        <v>9996653</v>
      </c>
      <c r="W26" s="57">
        <v>3770679</v>
      </c>
      <c r="X26" s="57">
        <v>0</v>
      </c>
      <c r="Y26" s="65">
        <v>3727051</v>
      </c>
      <c r="Z26" s="32">
        <v>33494383</v>
      </c>
      <c r="AA26" s="55">
        <v>33494383</v>
      </c>
      <c r="AB26" s="55"/>
      <c r="AC26" s="55"/>
      <c r="AD26" s="66">
        <v>16000000</v>
      </c>
      <c r="AE26" s="55"/>
      <c r="AF26" s="55"/>
      <c r="AG26" s="55">
        <v>3770679</v>
      </c>
      <c r="AH26" s="55"/>
      <c r="AI26" s="55">
        <v>0</v>
      </c>
      <c r="AJ26" s="55">
        <v>0</v>
      </c>
      <c r="AK26" s="55">
        <v>1077922</v>
      </c>
      <c r="AL26" s="55">
        <v>9996653</v>
      </c>
      <c r="AM26" s="55"/>
      <c r="AN26" s="55"/>
      <c r="AO26" s="16">
        <v>9996653</v>
      </c>
      <c r="AP26" s="65">
        <v>3727051</v>
      </c>
      <c r="AQ26" s="34">
        <v>33494383</v>
      </c>
      <c r="AR26" s="35">
        <v>33494383</v>
      </c>
      <c r="AS26" s="17"/>
      <c r="AT26" s="17"/>
    </row>
    <row r="27" spans="1:46" s="3" customFormat="1" x14ac:dyDescent="0.25">
      <c r="A27" s="31">
        <v>10707</v>
      </c>
      <c r="B27" s="378" t="s">
        <v>1134</v>
      </c>
      <c r="C27" s="31" t="s">
        <v>1153</v>
      </c>
      <c r="D27" s="378" t="s">
        <v>1154</v>
      </c>
      <c r="E27" s="30" t="s">
        <v>1161</v>
      </c>
      <c r="F27" s="378">
        <v>21550</v>
      </c>
      <c r="G27" s="378" t="s">
        <v>227</v>
      </c>
      <c r="H27" s="380">
        <v>77</v>
      </c>
      <c r="I27" s="380">
        <v>12</v>
      </c>
      <c r="J27" s="381">
        <v>43822</v>
      </c>
      <c r="K27" s="31" t="s">
        <v>1107</v>
      </c>
      <c r="L27" s="56">
        <v>12942222</v>
      </c>
      <c r="M27" s="55">
        <v>2024875</v>
      </c>
      <c r="N27" s="16">
        <v>4402230</v>
      </c>
      <c r="O27" s="55">
        <v>2500000</v>
      </c>
      <c r="P27" s="55">
        <v>248820</v>
      </c>
      <c r="Q27" s="55">
        <v>22118147</v>
      </c>
      <c r="R27" s="31" t="s">
        <v>174</v>
      </c>
      <c r="S27" s="55">
        <v>22118147</v>
      </c>
      <c r="T27" s="17"/>
      <c r="U27" s="55"/>
      <c r="V27" s="64">
        <v>13845000</v>
      </c>
      <c r="W27" s="57">
        <v>0</v>
      </c>
      <c r="X27" s="57">
        <v>2000000</v>
      </c>
      <c r="Y27" s="65">
        <v>6273147</v>
      </c>
      <c r="Z27" s="32">
        <v>22118147</v>
      </c>
      <c r="AA27" s="55">
        <v>22118147</v>
      </c>
      <c r="AB27" s="55">
        <v>2000000</v>
      </c>
      <c r="AC27" s="55"/>
      <c r="AD27" s="66">
        <v>0</v>
      </c>
      <c r="AE27" s="55"/>
      <c r="AF27" s="55"/>
      <c r="AG27" s="55"/>
      <c r="AH27" s="55"/>
      <c r="AI27" s="55">
        <v>0</v>
      </c>
      <c r="AJ27" s="55">
        <v>0</v>
      </c>
      <c r="AK27" s="55"/>
      <c r="AL27" s="55"/>
      <c r="AM27" s="55">
        <v>1500000</v>
      </c>
      <c r="AN27" s="55">
        <v>13845000</v>
      </c>
      <c r="AO27" s="16">
        <v>13845000</v>
      </c>
      <c r="AP27" s="65">
        <v>6273147</v>
      </c>
      <c r="AQ27" s="34">
        <v>22118147</v>
      </c>
      <c r="AR27" s="35">
        <v>22118147</v>
      </c>
      <c r="AS27" s="17"/>
      <c r="AT27" s="17"/>
    </row>
    <row r="28" spans="1:46" s="3" customFormat="1" x14ac:dyDescent="0.25">
      <c r="A28" s="31">
        <v>10766</v>
      </c>
      <c r="B28" s="378" t="s">
        <v>1168</v>
      </c>
      <c r="C28" s="31" t="s">
        <v>1185</v>
      </c>
      <c r="D28" s="378" t="s">
        <v>1186</v>
      </c>
      <c r="E28" s="30" t="s">
        <v>104</v>
      </c>
      <c r="F28" s="378"/>
      <c r="G28" s="378" t="s">
        <v>156</v>
      </c>
      <c r="H28" s="380">
        <v>94</v>
      </c>
      <c r="I28" s="380">
        <v>5</v>
      </c>
      <c r="J28" s="381">
        <v>43948</v>
      </c>
      <c r="K28" s="31" t="s">
        <v>1107</v>
      </c>
      <c r="L28" s="56">
        <v>11348118</v>
      </c>
      <c r="M28" s="55">
        <v>5147275</v>
      </c>
      <c r="N28" s="16">
        <v>19263757</v>
      </c>
      <c r="O28" s="55">
        <v>3590007</v>
      </c>
      <c r="P28" s="55">
        <v>2066639</v>
      </c>
      <c r="Q28" s="55">
        <v>41415796</v>
      </c>
      <c r="R28" s="31" t="s">
        <v>174</v>
      </c>
      <c r="S28" s="55">
        <v>41415796</v>
      </c>
      <c r="T28" s="33">
        <v>13647000</v>
      </c>
      <c r="U28" s="55">
        <v>6228000</v>
      </c>
      <c r="V28" s="64">
        <v>10702035</v>
      </c>
      <c r="W28" s="57">
        <v>4000000</v>
      </c>
      <c r="X28" s="57">
        <v>0</v>
      </c>
      <c r="Y28" s="65">
        <v>6838761</v>
      </c>
      <c r="Z28" s="32">
        <v>41415796</v>
      </c>
      <c r="AA28" s="55">
        <v>41415796</v>
      </c>
      <c r="AB28" s="55"/>
      <c r="AC28" s="55"/>
      <c r="AD28" s="66">
        <v>19875000</v>
      </c>
      <c r="AE28" s="55">
        <v>1500000</v>
      </c>
      <c r="AF28" s="55">
        <v>2500000</v>
      </c>
      <c r="AG28" s="55"/>
      <c r="AH28" s="55"/>
      <c r="AI28" s="55">
        <v>0</v>
      </c>
      <c r="AJ28" s="55">
        <v>0</v>
      </c>
      <c r="AK28" s="55">
        <v>1103413</v>
      </c>
      <c r="AL28" s="55">
        <v>10702035</v>
      </c>
      <c r="AM28" s="55"/>
      <c r="AN28" s="55"/>
      <c r="AO28" s="16">
        <v>10702035</v>
      </c>
      <c r="AP28" s="65">
        <v>6838761</v>
      </c>
      <c r="AQ28" s="34">
        <v>41415796</v>
      </c>
      <c r="AR28" s="35">
        <v>41415796</v>
      </c>
      <c r="AS28" s="17"/>
      <c r="AT28" s="17"/>
    </row>
    <row r="29" spans="1:46" s="3" customFormat="1" x14ac:dyDescent="0.25">
      <c r="A29" s="31">
        <v>10608</v>
      </c>
      <c r="B29" s="378" t="s">
        <v>1167</v>
      </c>
      <c r="C29" s="31" t="s">
        <v>1182</v>
      </c>
      <c r="D29" s="378" t="s">
        <v>1183</v>
      </c>
      <c r="E29" s="30" t="s">
        <v>1184</v>
      </c>
      <c r="F29" s="378">
        <v>21144</v>
      </c>
      <c r="G29" s="378" t="s">
        <v>226</v>
      </c>
      <c r="H29" s="380">
        <v>224</v>
      </c>
      <c r="I29" s="380">
        <v>39</v>
      </c>
      <c r="J29" s="381">
        <v>43943</v>
      </c>
      <c r="K29" s="31" t="s">
        <v>1107</v>
      </c>
      <c r="L29" s="56">
        <v>26096084</v>
      </c>
      <c r="M29" s="55">
        <v>7672231</v>
      </c>
      <c r="N29" s="16">
        <v>24366967</v>
      </c>
      <c r="O29" s="55">
        <v>5277750</v>
      </c>
      <c r="P29" s="55">
        <v>1308294</v>
      </c>
      <c r="Q29" s="55">
        <v>64721326</v>
      </c>
      <c r="R29" s="31" t="s">
        <v>174</v>
      </c>
      <c r="S29" s="55">
        <v>64721326</v>
      </c>
      <c r="T29" s="33">
        <v>33000000</v>
      </c>
      <c r="U29" s="55"/>
      <c r="V29" s="64">
        <v>17179213</v>
      </c>
      <c r="W29" s="57">
        <v>0</v>
      </c>
      <c r="X29" s="57">
        <v>0</v>
      </c>
      <c r="Y29" s="65">
        <v>14542113</v>
      </c>
      <c r="Z29" s="32">
        <v>64721326</v>
      </c>
      <c r="AA29" s="55">
        <v>64721326</v>
      </c>
      <c r="AB29" s="55"/>
      <c r="AC29" s="55"/>
      <c r="AD29" s="66">
        <v>33000000</v>
      </c>
      <c r="AE29" s="55"/>
      <c r="AF29" s="55"/>
      <c r="AG29" s="55"/>
      <c r="AH29" s="55"/>
      <c r="AI29" s="55">
        <v>0</v>
      </c>
      <c r="AJ29" s="55">
        <v>0</v>
      </c>
      <c r="AK29" s="55">
        <v>1837534</v>
      </c>
      <c r="AL29" s="55">
        <v>17179213</v>
      </c>
      <c r="AM29" s="55"/>
      <c r="AN29" s="55"/>
      <c r="AO29" s="16">
        <v>17179213</v>
      </c>
      <c r="AP29" s="65">
        <v>14542113</v>
      </c>
      <c r="AQ29" s="34">
        <v>64721326</v>
      </c>
      <c r="AR29" s="35">
        <v>64721326</v>
      </c>
      <c r="AS29" s="17"/>
      <c r="AT29" s="17"/>
    </row>
    <row r="30" spans="1:46" s="3" customFormat="1" x14ac:dyDescent="0.25">
      <c r="A30" s="31">
        <v>10381</v>
      </c>
      <c r="B30" s="378" t="s">
        <v>1104</v>
      </c>
      <c r="C30" s="31" t="s">
        <v>1105</v>
      </c>
      <c r="D30" s="378" t="s">
        <v>1106</v>
      </c>
      <c r="E30" s="30" t="s">
        <v>104</v>
      </c>
      <c r="F30" s="378">
        <v>21201</v>
      </c>
      <c r="G30" s="378" t="s">
        <v>156</v>
      </c>
      <c r="H30" s="380">
        <v>101</v>
      </c>
      <c r="I30" s="380">
        <v>6</v>
      </c>
      <c r="J30" s="381">
        <v>43727</v>
      </c>
      <c r="K30" s="31" t="s">
        <v>1107</v>
      </c>
      <c r="L30" s="56">
        <v>7233700</v>
      </c>
      <c r="M30" s="55">
        <v>3996002</v>
      </c>
      <c r="N30" s="16">
        <v>10727283</v>
      </c>
      <c r="O30" s="55">
        <v>2585083</v>
      </c>
      <c r="P30" s="55">
        <v>507033</v>
      </c>
      <c r="Q30" s="55">
        <v>25049101</v>
      </c>
      <c r="R30" s="31" t="s">
        <v>174</v>
      </c>
      <c r="S30" s="55">
        <v>25049101</v>
      </c>
      <c r="T30" s="55">
        <v>11500000</v>
      </c>
      <c r="U30" s="55"/>
      <c r="V30" s="64">
        <v>7412394</v>
      </c>
      <c r="W30" s="57">
        <v>0</v>
      </c>
      <c r="X30" s="57">
        <v>0</v>
      </c>
      <c r="Y30" s="65">
        <v>6136707</v>
      </c>
      <c r="Z30" s="32">
        <v>25049101</v>
      </c>
      <c r="AA30" s="55">
        <v>25049101</v>
      </c>
      <c r="AB30" s="55"/>
      <c r="AC30" s="55"/>
      <c r="AD30" s="66">
        <v>11500000</v>
      </c>
      <c r="AE30" s="55"/>
      <c r="AF30" s="55"/>
      <c r="AG30" s="55"/>
      <c r="AH30" s="55"/>
      <c r="AI30" s="55">
        <v>0</v>
      </c>
      <c r="AJ30" s="55">
        <v>0</v>
      </c>
      <c r="AK30" s="55">
        <v>741239</v>
      </c>
      <c r="AL30" s="55">
        <v>7412394</v>
      </c>
      <c r="AM30" s="55"/>
      <c r="AN30" s="55"/>
      <c r="AO30" s="16">
        <v>7412394</v>
      </c>
      <c r="AP30" s="65">
        <v>6136707</v>
      </c>
      <c r="AQ30" s="34">
        <v>25049101</v>
      </c>
      <c r="AR30" s="35">
        <v>25049101</v>
      </c>
      <c r="AS30" s="17" t="s">
        <v>177</v>
      </c>
      <c r="AT30" s="17" t="s">
        <v>177</v>
      </c>
    </row>
    <row r="31" spans="1:46" s="3" customFormat="1" x14ac:dyDescent="0.25">
      <c r="A31" s="31">
        <v>10735</v>
      </c>
      <c r="B31" s="378" t="s">
        <v>1113</v>
      </c>
      <c r="C31" s="31" t="s">
        <v>1120</v>
      </c>
      <c r="D31" s="378" t="s">
        <v>1121</v>
      </c>
      <c r="E31" s="30" t="s">
        <v>138</v>
      </c>
      <c r="F31" s="378">
        <v>21701</v>
      </c>
      <c r="G31" s="378" t="s">
        <v>138</v>
      </c>
      <c r="H31" s="380">
        <v>83</v>
      </c>
      <c r="I31" s="380">
        <v>5</v>
      </c>
      <c r="J31" s="381">
        <v>43913</v>
      </c>
      <c r="K31" s="31" t="s">
        <v>1107</v>
      </c>
      <c r="L31" s="56">
        <v>14409595</v>
      </c>
      <c r="M31" s="55">
        <v>6075072</v>
      </c>
      <c r="N31" s="16">
        <v>4376786</v>
      </c>
      <c r="O31" s="55">
        <v>2921715</v>
      </c>
      <c r="P31" s="55">
        <v>878742</v>
      </c>
      <c r="Q31" s="55">
        <v>28661910</v>
      </c>
      <c r="R31" s="31" t="s">
        <v>174</v>
      </c>
      <c r="S31" s="55">
        <v>28661910</v>
      </c>
      <c r="T31" s="33">
        <v>2170000</v>
      </c>
      <c r="U31" s="55">
        <v>11030000</v>
      </c>
      <c r="V31" s="64">
        <v>7521783</v>
      </c>
      <c r="W31" s="57">
        <v>500000</v>
      </c>
      <c r="X31" s="57">
        <v>2500000</v>
      </c>
      <c r="Y31" s="65">
        <v>4940127</v>
      </c>
      <c r="Z31" s="32">
        <v>28661910</v>
      </c>
      <c r="AA31" s="55">
        <v>28661910</v>
      </c>
      <c r="AB31" s="55">
        <v>2500000</v>
      </c>
      <c r="AC31" s="55"/>
      <c r="AD31" s="66">
        <v>13200000</v>
      </c>
      <c r="AE31" s="55"/>
      <c r="AF31" s="55">
        <v>500000</v>
      </c>
      <c r="AG31" s="55"/>
      <c r="AH31" s="55"/>
      <c r="AI31" s="55">
        <v>0</v>
      </c>
      <c r="AJ31" s="55">
        <v>0</v>
      </c>
      <c r="AK31" s="55">
        <v>817585</v>
      </c>
      <c r="AL31" s="55">
        <v>7521783</v>
      </c>
      <c r="AM31" s="55"/>
      <c r="AN31" s="55"/>
      <c r="AO31" s="16">
        <v>7521783</v>
      </c>
      <c r="AP31" s="65">
        <v>4940127</v>
      </c>
      <c r="AQ31" s="34">
        <v>28661910</v>
      </c>
      <c r="AR31" s="35">
        <v>28661910</v>
      </c>
      <c r="AS31" s="17" t="s">
        <v>177</v>
      </c>
      <c r="AT31" s="17" t="s">
        <v>177</v>
      </c>
    </row>
    <row r="32" spans="1:46" s="3" customFormat="1" x14ac:dyDescent="0.25">
      <c r="A32" s="31">
        <v>10771</v>
      </c>
      <c r="B32" s="378" t="s">
        <v>1112</v>
      </c>
      <c r="C32" s="31" t="s">
        <v>1116</v>
      </c>
      <c r="D32" s="378" t="s">
        <v>1117</v>
      </c>
      <c r="E32" s="30" t="s">
        <v>104</v>
      </c>
      <c r="F32" s="378">
        <v>21209</v>
      </c>
      <c r="G32" s="378" t="s">
        <v>156</v>
      </c>
      <c r="H32" s="380">
        <v>99</v>
      </c>
      <c r="I32" s="380">
        <v>5</v>
      </c>
      <c r="J32" s="381">
        <v>43865</v>
      </c>
      <c r="K32" s="31" t="s">
        <v>1107</v>
      </c>
      <c r="L32" s="56">
        <v>4093005</v>
      </c>
      <c r="M32" s="55">
        <v>2490891</v>
      </c>
      <c r="N32" s="16">
        <v>7652363</v>
      </c>
      <c r="O32" s="55">
        <v>1636324</v>
      </c>
      <c r="P32" s="55">
        <v>484524</v>
      </c>
      <c r="Q32" s="55">
        <v>16357107</v>
      </c>
      <c r="R32" s="31" t="s">
        <v>175</v>
      </c>
      <c r="S32" s="55">
        <v>16357107</v>
      </c>
      <c r="T32" s="33">
        <v>7700000</v>
      </c>
      <c r="U32" s="55"/>
      <c r="V32" s="64">
        <v>3580634</v>
      </c>
      <c r="W32" s="57">
        <v>1075000</v>
      </c>
      <c r="X32" s="57">
        <v>1151972</v>
      </c>
      <c r="Y32" s="65">
        <v>2849501</v>
      </c>
      <c r="Z32" s="32">
        <v>16357107</v>
      </c>
      <c r="AA32" s="55">
        <v>16357107</v>
      </c>
      <c r="AB32" s="55"/>
      <c r="AC32" s="55">
        <v>1151972</v>
      </c>
      <c r="AD32" s="66">
        <v>7700000</v>
      </c>
      <c r="AE32" s="55"/>
      <c r="AF32" s="55">
        <v>1075000</v>
      </c>
      <c r="AG32" s="55"/>
      <c r="AH32" s="55"/>
      <c r="AI32" s="55">
        <v>0</v>
      </c>
      <c r="AJ32" s="55">
        <v>0</v>
      </c>
      <c r="AK32" s="55">
        <v>403452</v>
      </c>
      <c r="AL32" s="55">
        <v>3580634</v>
      </c>
      <c r="AM32" s="55"/>
      <c r="AN32" s="55"/>
      <c r="AO32" s="16">
        <v>3580634</v>
      </c>
      <c r="AP32" s="65">
        <v>2849501</v>
      </c>
      <c r="AQ32" s="34">
        <v>16357107</v>
      </c>
      <c r="AR32" s="35">
        <v>16357107</v>
      </c>
      <c r="AS32" s="17" t="s">
        <v>177</v>
      </c>
      <c r="AT32" s="17" t="s">
        <v>177</v>
      </c>
    </row>
    <row r="33" spans="1:46" s="3" customFormat="1" x14ac:dyDescent="0.25">
      <c r="A33" s="31">
        <v>10670</v>
      </c>
      <c r="B33" s="378" t="s">
        <v>1126</v>
      </c>
      <c r="C33" s="31" t="s">
        <v>729</v>
      </c>
      <c r="D33" s="378" t="s">
        <v>1140</v>
      </c>
      <c r="E33" s="30" t="s">
        <v>104</v>
      </c>
      <c r="F33" s="378">
        <v>21216</v>
      </c>
      <c r="G33" s="378" t="s">
        <v>156</v>
      </c>
      <c r="H33" s="380">
        <v>203</v>
      </c>
      <c r="I33" s="380"/>
      <c r="J33" s="381">
        <v>43791</v>
      </c>
      <c r="K33" s="31" t="s">
        <v>1107</v>
      </c>
      <c r="L33" s="56">
        <v>21315148</v>
      </c>
      <c r="M33" s="55">
        <v>5656381</v>
      </c>
      <c r="N33" s="16">
        <v>19257000</v>
      </c>
      <c r="O33" s="55">
        <v>2500000</v>
      </c>
      <c r="P33" s="55">
        <v>3225323</v>
      </c>
      <c r="Q33" s="55">
        <v>51953852</v>
      </c>
      <c r="R33" s="31" t="s">
        <v>175</v>
      </c>
      <c r="S33" s="55">
        <v>51953852</v>
      </c>
      <c r="T33" s="17">
        <v>23500000</v>
      </c>
      <c r="U33" s="55"/>
      <c r="V33" s="64">
        <v>14934818</v>
      </c>
      <c r="W33" s="57">
        <v>450000</v>
      </c>
      <c r="X33" s="57">
        <v>0</v>
      </c>
      <c r="Y33" s="65">
        <v>13069034</v>
      </c>
      <c r="Z33" s="32">
        <v>51953852</v>
      </c>
      <c r="AA33" s="55">
        <v>51953852</v>
      </c>
      <c r="AB33" s="55"/>
      <c r="AC33" s="55"/>
      <c r="AD33" s="66">
        <v>23500000</v>
      </c>
      <c r="AE33" s="55"/>
      <c r="AF33" s="55">
        <v>450000</v>
      </c>
      <c r="AG33" s="55"/>
      <c r="AH33" s="55"/>
      <c r="AI33" s="55">
        <v>0</v>
      </c>
      <c r="AJ33" s="55">
        <v>0</v>
      </c>
      <c r="AK33" s="55">
        <v>1636699</v>
      </c>
      <c r="AL33" s="55">
        <v>14934818</v>
      </c>
      <c r="AM33" s="55"/>
      <c r="AN33" s="55"/>
      <c r="AO33" s="16">
        <v>14934818</v>
      </c>
      <c r="AP33" s="65">
        <v>13069034</v>
      </c>
      <c r="AQ33" s="34">
        <v>51953852</v>
      </c>
      <c r="AR33" s="35">
        <v>51953852</v>
      </c>
      <c r="AS33" s="17"/>
      <c r="AT33" s="17"/>
    </row>
    <row r="34" spans="1:46" s="3" customFormat="1" x14ac:dyDescent="0.25">
      <c r="A34" s="31">
        <v>10734</v>
      </c>
      <c r="B34" s="378" t="s">
        <v>1174</v>
      </c>
      <c r="C34" s="31" t="s">
        <v>1175</v>
      </c>
      <c r="D34" s="378" t="s">
        <v>1176</v>
      </c>
      <c r="E34" s="30" t="s">
        <v>255</v>
      </c>
      <c r="F34" s="378">
        <v>21921</v>
      </c>
      <c r="G34" s="378" t="s">
        <v>285</v>
      </c>
      <c r="H34" s="380">
        <v>100</v>
      </c>
      <c r="I34" s="380">
        <v>5</v>
      </c>
      <c r="J34" s="381">
        <v>43930</v>
      </c>
      <c r="K34" s="31" t="s">
        <v>1107</v>
      </c>
      <c r="L34" s="56">
        <v>9797018</v>
      </c>
      <c r="M34" s="55">
        <v>2743492</v>
      </c>
      <c r="N34" s="16">
        <v>6000000</v>
      </c>
      <c r="O34" s="55">
        <v>2254233</v>
      </c>
      <c r="P34" s="55">
        <v>885670</v>
      </c>
      <c r="Q34" s="55">
        <v>21680413</v>
      </c>
      <c r="R34" s="31" t="s">
        <v>174</v>
      </c>
      <c r="S34" s="55">
        <v>21680413</v>
      </c>
      <c r="T34" s="33"/>
      <c r="U34" s="55">
        <v>5500000</v>
      </c>
      <c r="V34" s="64">
        <v>6563586</v>
      </c>
      <c r="W34" s="57">
        <v>2500000</v>
      </c>
      <c r="X34" s="57">
        <v>0</v>
      </c>
      <c r="Y34" s="65">
        <v>7116827</v>
      </c>
      <c r="Z34" s="32">
        <v>21680413</v>
      </c>
      <c r="AA34" s="55">
        <v>21680413</v>
      </c>
      <c r="AB34" s="55"/>
      <c r="AC34" s="55"/>
      <c r="AD34" s="66">
        <v>5500000</v>
      </c>
      <c r="AE34" s="55"/>
      <c r="AF34" s="55">
        <v>2500000</v>
      </c>
      <c r="AG34" s="55"/>
      <c r="AH34" s="55"/>
      <c r="AI34" s="55">
        <v>0</v>
      </c>
      <c r="AJ34" s="55">
        <v>0</v>
      </c>
      <c r="AK34" s="55">
        <v>678124</v>
      </c>
      <c r="AL34" s="55">
        <v>6563586</v>
      </c>
      <c r="AM34" s="55"/>
      <c r="AN34" s="55"/>
      <c r="AO34" s="16">
        <v>6563586</v>
      </c>
      <c r="AP34" s="65">
        <v>7116827</v>
      </c>
      <c r="AQ34" s="34">
        <v>21680413</v>
      </c>
      <c r="AR34" s="35">
        <v>21680413</v>
      </c>
      <c r="AS34" s="17"/>
      <c r="AT34" s="17"/>
    </row>
    <row r="35" spans="1:46" x14ac:dyDescent="0.25">
      <c r="A35" s="46" t="s">
        <v>1732</v>
      </c>
      <c r="B35" s="46"/>
      <c r="C35" s="46"/>
      <c r="D35" s="46"/>
      <c r="E35" s="321"/>
      <c r="F35" s="46"/>
      <c r="G35" s="46"/>
      <c r="H35" s="384">
        <f>SUBTOTAL(109,FY20_Table[Units])</f>
        <v>3042</v>
      </c>
      <c r="I35" s="384">
        <f>SUBTOTAL(109,FY20_Table[DisUnits])</f>
        <v>267</v>
      </c>
      <c r="J35" s="384"/>
      <c r="K35" s="46"/>
      <c r="L35" s="60">
        <f>SUBTOTAL(109,FY20_Table[ConstructionCost])</f>
        <v>519833634</v>
      </c>
      <c r="M35" s="60">
        <f>SUBTOTAL(109,FY20_Table[SoftCost])</f>
        <v>167354351</v>
      </c>
      <c r="N35" s="60">
        <f>SUBTOTAL(109,FY20_Table[AcquisitionCost])</f>
        <v>190470372</v>
      </c>
      <c r="O35" s="60">
        <f>SUBTOTAL(109,FY20_Table[DeveloperFees])</f>
        <v>84769086</v>
      </c>
      <c r="P35" s="60">
        <f>SUBTOTAL(109,FY20_Table[Reserves])</f>
        <v>29244194</v>
      </c>
      <c r="Q35" s="60">
        <f>SUBTOTAL(109,FY20_Table[Total Development/Production Costs])</f>
        <v>991671637</v>
      </c>
      <c r="R35" s="60">
        <f>SUBTOTAL(109,FY20_Table[OccupancyType])</f>
        <v>0</v>
      </c>
      <c r="S35" s="60">
        <f>SUBTOTAL(109,FY20_Table[UsesTotal])</f>
        <v>991671637</v>
      </c>
      <c r="T35" s="60">
        <f>SUBTOTAL(109,FY20_Table[Short Term Bond Amount])</f>
        <v>142822000</v>
      </c>
      <c r="U35" s="60">
        <f>SUBTOTAL(109,FY20_Table[Long Term Bond Funds])</f>
        <v>122358000</v>
      </c>
      <c r="V35" s="60">
        <f>SUBTOTAL(109,FY20_Table[Tax Credits])</f>
        <v>382938253</v>
      </c>
      <c r="W35" s="60">
        <f>SUBTOTAL(109,FY20_Table[State Funds])</f>
        <v>44080280</v>
      </c>
      <c r="X35" s="60">
        <f>SUBTOTAL(109,FY20_Table[Federal Funds])</f>
        <v>11226937</v>
      </c>
      <c r="Y35" s="60">
        <f>SUBTOTAL(109,FY20_Table[Leveraged Funds])</f>
        <v>288246167</v>
      </c>
      <c r="Z35" s="60">
        <f>SUBTOTAL(109,FY20_Table[TOTAL])</f>
        <v>991671637</v>
      </c>
      <c r="AA35" s="60">
        <f>SUBTOTAL(109,FY20_Table[TotalCost AllFunds])</f>
        <v>1005995205</v>
      </c>
      <c r="AB35" s="60">
        <f>SUBTOTAL(109,FY20_Table[Fed HOME])</f>
        <v>8123475</v>
      </c>
      <c r="AC35" s="60">
        <f>SUBTOTAL(109,FY20_Table[Fed NHTF])</f>
        <v>3103462</v>
      </c>
      <c r="AD35" s="60">
        <f>SUBTOTAL(109,FY20_Table[Bond Funds])</f>
        <v>265180000</v>
      </c>
      <c r="AE35" s="60">
        <f>SUBTOTAL(109,FY20_Table[Rental Hsg Loan Program (RHP)])</f>
        <v>18422000</v>
      </c>
      <c r="AF35" s="60">
        <f>SUBTOTAL(109,FY20_Table[RHW])</f>
        <v>18815000</v>
      </c>
      <c r="AG35" s="60">
        <f>SUBTOTAL(109,FY20_Table[PRHP])</f>
        <v>5952947</v>
      </c>
      <c r="AH35" s="60">
        <f>SUBTOTAL(109,FY20_Table[Weinberg])</f>
        <v>890333</v>
      </c>
      <c r="AI35" s="60">
        <f>SUBTOTAL(109,FY20_Table[THG])</f>
        <v>0</v>
      </c>
      <c r="AJ35" s="60">
        <f>SUBTOTAL(109,FY20_Table[FAF])</f>
        <v>0</v>
      </c>
      <c r="AK35" s="60">
        <f>SUBTOTAL(109,FY20_Table[4%Tax Credit-LIHTC-NC])</f>
        <v>18868103</v>
      </c>
      <c r="AL35" s="60">
        <f>SUBTOTAL(109,FY20_Table[4%Tax Credit Equity (RU) LIHTC-NC])</f>
        <v>178387413</v>
      </c>
      <c r="AM35" s="60">
        <f>SUBTOTAL(109,FY20_Table[9%TaxCredit-LIHTC-C])</f>
        <v>23155855</v>
      </c>
      <c r="AN35" s="60">
        <f>SUBTOTAL(109,FY20_Table[9%TaxCredit Equity (RU) LIHTC-C])</f>
        <v>218874408</v>
      </c>
      <c r="AO35" s="60">
        <f>SUBTOTAL(109,FY20_Table[TaxCredit RU_Per$])</f>
        <v>397261821</v>
      </c>
      <c r="AP35" s="60">
        <f>SUBTOTAL(109,FY20_Table[Leveraged Capital])</f>
        <v>288246167</v>
      </c>
      <c r="AQ35" s="60">
        <f>SUBTOTAL(109,FY20_Table[TOTAL2])</f>
        <v>1005995205</v>
      </c>
      <c r="AR35" s="60">
        <f>SUBTOTAL(109,FY20_Table[Total ProjectCost])</f>
        <v>991671637</v>
      </c>
      <c r="AS35" s="51"/>
      <c r="AT35" s="51"/>
    </row>
    <row r="36" spans="1:46" x14ac:dyDescent="0.25">
      <c r="A36" s="1" t="s">
        <v>1718</v>
      </c>
    </row>
    <row r="37" spans="1:46" x14ac:dyDescent="0.25">
      <c r="A37" s="42"/>
      <c r="B37" s="322"/>
      <c r="C37" s="42"/>
      <c r="D37" s="322"/>
      <c r="E37" s="323"/>
      <c r="F37" s="322"/>
      <c r="G37" s="322"/>
      <c r="H37" s="324"/>
      <c r="I37" s="324"/>
      <c r="J37" s="325"/>
      <c r="K37" s="42"/>
      <c r="L37" s="326"/>
      <c r="M37" s="327"/>
      <c r="N37" s="332"/>
      <c r="O37" s="327"/>
      <c r="P37" s="327"/>
      <c r="Q37" s="327"/>
      <c r="R37" s="42"/>
      <c r="S37" s="327"/>
      <c r="V37" s="69"/>
      <c r="W37" s="60"/>
      <c r="X37" s="60"/>
      <c r="Y37" s="329"/>
      <c r="Z37" s="330"/>
      <c r="AA37" s="327"/>
      <c r="AB37" s="335"/>
      <c r="AD37" s="71"/>
      <c r="AE37" s="335"/>
      <c r="AF37" s="327"/>
      <c r="AG37" s="335"/>
      <c r="AH37" s="335"/>
      <c r="AI37" s="327"/>
      <c r="AJ37" s="327"/>
      <c r="AK37" s="327"/>
      <c r="AL37" s="327"/>
      <c r="AM37" s="335"/>
      <c r="AN37" s="335"/>
      <c r="AO37" s="332"/>
      <c r="AP37" s="329"/>
      <c r="AQ37" s="49"/>
      <c r="AR37" s="336"/>
      <c r="AS37" s="334"/>
      <c r="AT37" s="334"/>
    </row>
  </sheetData>
  <pageMargins left="0.7" right="0.7" top="0.75" bottom="0.75" header="0.3" footer="0.3"/>
  <pageSetup orientation="portrait" r:id="rId1"/>
  <legacyDrawing r:id="rId2"/>
  <tableParts count="1">
    <tablePart r:id="rId3"/>
  </tableParts>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8C2D6FA-9192-4290-8013-14BE40884C21}">
  <sheetPr codeName="Sheet8"/>
  <dimension ref="A1:AT40"/>
  <sheetViews>
    <sheetView topLeftCell="A20" zoomScale="106" zoomScaleNormal="106" workbookViewId="0">
      <selection activeCell="C9" sqref="C9"/>
    </sheetView>
  </sheetViews>
  <sheetFormatPr defaultColWidth="8.7109375" defaultRowHeight="15" x14ac:dyDescent="0.25"/>
  <cols>
    <col min="1" max="1" width="13.28515625" style="3" customWidth="1"/>
    <col min="2" max="2" width="30.7109375" style="3" customWidth="1"/>
    <col min="3" max="3" width="30.5703125" style="3" customWidth="1"/>
    <col min="4" max="4" width="36.5703125" style="3" customWidth="1"/>
    <col min="5" max="5" width="21" style="8" customWidth="1"/>
    <col min="6" max="6" width="14" style="4" customWidth="1"/>
    <col min="7" max="7" width="18.28515625" style="3" customWidth="1"/>
    <col min="8" max="8" width="8.28515625" style="3" customWidth="1"/>
    <col min="9" max="9" width="9.7109375" style="3" customWidth="1"/>
    <col min="10" max="10" width="13.140625" style="95" customWidth="1"/>
    <col min="11" max="11" width="13.140625" style="3" customWidth="1"/>
    <col min="12" max="12" width="17.140625" style="96" customWidth="1"/>
    <col min="13" max="13" width="14" style="96" customWidth="1"/>
    <col min="14" max="14" width="15.7109375" style="96" customWidth="1"/>
    <col min="15" max="15" width="15.28515625" style="96" customWidth="1"/>
    <col min="16" max="16" width="14" style="96" customWidth="1"/>
    <col min="17" max="17" width="33.5703125" style="96" customWidth="1"/>
    <col min="18" max="18" width="15.7109375" style="3" customWidth="1"/>
    <col min="19" max="19" width="17.85546875" style="96" customWidth="1"/>
    <col min="20" max="20" width="23.7109375" style="4" customWidth="1"/>
    <col min="21" max="21" width="21.28515625" style="96" customWidth="1"/>
    <col min="22" max="22" width="16.42578125" style="96" bestFit="1" customWidth="1"/>
    <col min="23" max="23" width="15.42578125" style="96" bestFit="1" customWidth="1"/>
    <col min="24" max="24" width="14.28515625" style="96" bestFit="1" customWidth="1"/>
    <col min="25" max="25" width="16.7109375" style="96" customWidth="1"/>
    <col min="26" max="26" width="16.28515625" style="97" customWidth="1"/>
    <col min="27" max="27" width="18.28515625" style="96" customWidth="1"/>
    <col min="28" max="28" width="16.42578125" style="96" customWidth="1"/>
    <col min="29" max="29" width="14.28515625" style="96" bestFit="1" customWidth="1"/>
    <col min="30" max="30" width="16.42578125" style="96" bestFit="1" customWidth="1"/>
    <col min="31" max="31" width="28.5703125" style="96" customWidth="1"/>
    <col min="32" max="32" width="15.42578125" style="96" bestFit="1" customWidth="1"/>
    <col min="33" max="33" width="12.5703125" style="96" customWidth="1"/>
    <col min="34" max="34" width="14.28515625" style="96" bestFit="1" customWidth="1"/>
    <col min="35" max="35" width="10.28515625" style="96" bestFit="1" customWidth="1"/>
    <col min="36" max="36" width="8.7109375" style="96" bestFit="1" customWidth="1"/>
    <col min="37" max="37" width="21.85546875" style="96" customWidth="1"/>
    <col min="38" max="38" width="31.42578125" style="96" customWidth="1"/>
    <col min="39" max="39" width="20.140625" style="96" customWidth="1"/>
    <col min="40" max="40" width="29.7109375" style="96" customWidth="1"/>
    <col min="41" max="41" width="18.28515625" style="96" customWidth="1"/>
    <col min="42" max="42" width="17.5703125" style="96" customWidth="1"/>
    <col min="43" max="43" width="15.28515625" style="97" customWidth="1"/>
    <col min="44" max="44" width="17" style="3" customWidth="1"/>
    <col min="45" max="45" width="21.7109375" style="3" customWidth="1"/>
    <col min="46" max="46" width="9" style="3" bestFit="1" customWidth="1"/>
    <col min="47" max="16384" width="8.7109375" style="3"/>
  </cols>
  <sheetData>
    <row r="1" spans="1:46" s="11" customFormat="1" ht="30.75" thickBot="1" x14ac:dyDescent="0.3">
      <c r="A1" s="14" t="s">
        <v>488</v>
      </c>
      <c r="B1" s="14" t="s">
        <v>361</v>
      </c>
      <c r="C1" s="18" t="s">
        <v>362</v>
      </c>
      <c r="D1" s="19" t="s">
        <v>19</v>
      </c>
      <c r="E1" s="20" t="s">
        <v>21</v>
      </c>
      <c r="F1" s="20" t="s">
        <v>22</v>
      </c>
      <c r="G1" s="20" t="s">
        <v>23</v>
      </c>
      <c r="H1" s="20" t="s">
        <v>24</v>
      </c>
      <c r="I1" s="20" t="s">
        <v>28</v>
      </c>
      <c r="J1" s="21" t="s">
        <v>31</v>
      </c>
      <c r="K1" s="20" t="s">
        <v>721</v>
      </c>
      <c r="L1" s="23" t="s">
        <v>40</v>
      </c>
      <c r="M1" s="23" t="s">
        <v>43</v>
      </c>
      <c r="N1" s="23" t="s">
        <v>37</v>
      </c>
      <c r="O1" s="23" t="s">
        <v>45</v>
      </c>
      <c r="P1" s="23" t="s">
        <v>47</v>
      </c>
      <c r="Q1" s="23" t="s">
        <v>363</v>
      </c>
      <c r="R1" s="20" t="s">
        <v>52</v>
      </c>
      <c r="S1" s="23" t="s">
        <v>55</v>
      </c>
      <c r="T1" s="68" t="s">
        <v>844</v>
      </c>
      <c r="U1" s="23" t="s">
        <v>872</v>
      </c>
      <c r="V1" s="23" t="s">
        <v>364</v>
      </c>
      <c r="W1" s="23" t="s">
        <v>63</v>
      </c>
      <c r="X1" s="23" t="s">
        <v>66</v>
      </c>
      <c r="Y1" s="23" t="s">
        <v>722</v>
      </c>
      <c r="Z1" s="22" t="s">
        <v>847</v>
      </c>
      <c r="AA1" s="23" t="s">
        <v>365</v>
      </c>
      <c r="AB1" s="58" t="s">
        <v>73</v>
      </c>
      <c r="AC1" s="23" t="s">
        <v>1036</v>
      </c>
      <c r="AD1" s="23" t="s">
        <v>58</v>
      </c>
      <c r="AE1" s="23" t="s">
        <v>732</v>
      </c>
      <c r="AF1" s="23" t="s">
        <v>76</v>
      </c>
      <c r="AG1" s="23" t="s">
        <v>78</v>
      </c>
      <c r="AH1" s="23" t="s">
        <v>437</v>
      </c>
      <c r="AI1" s="23" t="s">
        <v>848</v>
      </c>
      <c r="AJ1" s="23" t="s">
        <v>849</v>
      </c>
      <c r="AK1" s="23" t="s">
        <v>894</v>
      </c>
      <c r="AL1" s="23" t="s">
        <v>895</v>
      </c>
      <c r="AM1" s="23" t="s">
        <v>897</v>
      </c>
      <c r="AN1" s="23" t="s">
        <v>896</v>
      </c>
      <c r="AO1" s="63" t="s">
        <v>850</v>
      </c>
      <c r="AP1" s="23" t="s">
        <v>91</v>
      </c>
      <c r="AQ1" s="22" t="s">
        <v>1720</v>
      </c>
      <c r="AR1" s="38" t="s">
        <v>726</v>
      </c>
      <c r="AS1" s="20" t="s">
        <v>369</v>
      </c>
      <c r="AT1" s="24" t="s">
        <v>851</v>
      </c>
    </row>
    <row r="2" spans="1:46" x14ac:dyDescent="0.25">
      <c r="A2" s="31">
        <v>10609</v>
      </c>
      <c r="B2" s="39" t="s">
        <v>964</v>
      </c>
      <c r="C2" s="39" t="s">
        <v>969</v>
      </c>
      <c r="D2" s="77" t="s">
        <v>965</v>
      </c>
      <c r="E2" s="77" t="s">
        <v>970</v>
      </c>
      <c r="F2" s="78">
        <v>21617</v>
      </c>
      <c r="G2" s="79" t="s">
        <v>966</v>
      </c>
      <c r="H2" s="79">
        <v>70</v>
      </c>
      <c r="I2" s="79">
        <v>0</v>
      </c>
      <c r="J2" s="80">
        <v>43321</v>
      </c>
      <c r="K2" s="31" t="s">
        <v>967</v>
      </c>
      <c r="L2" s="81">
        <v>10800519</v>
      </c>
      <c r="M2" s="81">
        <v>3612391</v>
      </c>
      <c r="N2" s="81">
        <v>1320000</v>
      </c>
      <c r="O2" s="81">
        <v>1966976</v>
      </c>
      <c r="P2" s="81">
        <v>669450</v>
      </c>
      <c r="Q2" s="81">
        <v>18369336</v>
      </c>
      <c r="R2" s="79" t="s">
        <v>968</v>
      </c>
      <c r="S2" s="81">
        <v>18369336</v>
      </c>
      <c r="T2" s="57">
        <v>0</v>
      </c>
      <c r="U2" s="66">
        <v>0</v>
      </c>
      <c r="V2" s="64">
        <v>14217732</v>
      </c>
      <c r="W2" s="57">
        <v>1725000</v>
      </c>
      <c r="X2" s="57">
        <v>0</v>
      </c>
      <c r="Y2" s="82">
        <v>2426604</v>
      </c>
      <c r="Z2" s="83">
        <v>18369336</v>
      </c>
      <c r="AA2" s="81">
        <v>18369336</v>
      </c>
      <c r="AB2" s="84">
        <v>0</v>
      </c>
      <c r="AC2" s="84"/>
      <c r="AD2" s="66">
        <v>0</v>
      </c>
      <c r="AE2" s="64">
        <v>1725000</v>
      </c>
      <c r="AF2" s="84">
        <v>0</v>
      </c>
      <c r="AG2" s="84">
        <v>0</v>
      </c>
      <c r="AH2" s="84">
        <v>0</v>
      </c>
      <c r="AI2" s="84">
        <v>0</v>
      </c>
      <c r="AJ2" s="84">
        <v>0</v>
      </c>
      <c r="AK2" s="84">
        <v>0</v>
      </c>
      <c r="AL2" s="84">
        <v>0</v>
      </c>
      <c r="AM2" s="64">
        <v>1496753</v>
      </c>
      <c r="AN2" s="64">
        <v>14217732</v>
      </c>
      <c r="AO2" s="57">
        <v>14217732</v>
      </c>
      <c r="AP2" s="82">
        <v>2426604</v>
      </c>
      <c r="AQ2" s="34">
        <v>18369336</v>
      </c>
      <c r="AR2" s="85">
        <v>18369336</v>
      </c>
      <c r="AS2" s="78"/>
      <c r="AT2" s="78"/>
    </row>
    <row r="3" spans="1:46" x14ac:dyDescent="0.25">
      <c r="A3" s="31">
        <v>10597</v>
      </c>
      <c r="B3" s="39" t="s">
        <v>971</v>
      </c>
      <c r="C3" s="39" t="s">
        <v>478</v>
      </c>
      <c r="D3" s="39" t="s">
        <v>972</v>
      </c>
      <c r="E3" s="39" t="s">
        <v>973</v>
      </c>
      <c r="F3" s="17">
        <v>21050</v>
      </c>
      <c r="G3" s="31" t="s">
        <v>974</v>
      </c>
      <c r="H3" s="31">
        <v>54</v>
      </c>
      <c r="I3" s="31">
        <v>9</v>
      </c>
      <c r="J3" s="86">
        <v>43339</v>
      </c>
      <c r="K3" s="31" t="s">
        <v>967</v>
      </c>
      <c r="L3" s="55">
        <v>11958666</v>
      </c>
      <c r="M3" s="55">
        <v>3537726</v>
      </c>
      <c r="N3" s="55">
        <v>2050000</v>
      </c>
      <c r="O3" s="55">
        <v>2169450</v>
      </c>
      <c r="P3" s="55">
        <v>1143667</v>
      </c>
      <c r="Q3" s="55">
        <v>20859509</v>
      </c>
      <c r="R3" s="31" t="s">
        <v>968</v>
      </c>
      <c r="S3" s="55">
        <v>20859509</v>
      </c>
      <c r="T3" s="16">
        <v>0</v>
      </c>
      <c r="U3" s="72">
        <v>0</v>
      </c>
      <c r="V3" s="87">
        <v>13923099</v>
      </c>
      <c r="W3" s="57">
        <v>1325000</v>
      </c>
      <c r="X3" s="57">
        <v>0</v>
      </c>
      <c r="Y3" s="65">
        <v>5611410</v>
      </c>
      <c r="Z3" s="32">
        <v>20859509</v>
      </c>
      <c r="AA3" s="55">
        <v>20859509</v>
      </c>
      <c r="AB3" s="88">
        <v>0</v>
      </c>
      <c r="AC3" s="88"/>
      <c r="AD3" s="66">
        <v>0</v>
      </c>
      <c r="AE3" s="87">
        <v>0</v>
      </c>
      <c r="AF3" s="88">
        <v>0</v>
      </c>
      <c r="AG3" s="88">
        <v>1325000</v>
      </c>
      <c r="AH3" s="88">
        <v>0</v>
      </c>
      <c r="AI3" s="88">
        <v>0</v>
      </c>
      <c r="AJ3" s="88">
        <v>0</v>
      </c>
      <c r="AK3" s="87">
        <v>0</v>
      </c>
      <c r="AL3" s="87">
        <v>0</v>
      </c>
      <c r="AM3" s="88">
        <v>1413654</v>
      </c>
      <c r="AN3" s="88">
        <v>13923099</v>
      </c>
      <c r="AO3" s="16">
        <v>13923099</v>
      </c>
      <c r="AP3" s="65">
        <v>5611410</v>
      </c>
      <c r="AQ3" s="34">
        <v>20859509</v>
      </c>
      <c r="AR3" s="35">
        <v>20859509</v>
      </c>
      <c r="AS3" s="17"/>
      <c r="AT3" s="17"/>
    </row>
    <row r="4" spans="1:46" ht="30" x14ac:dyDescent="0.25">
      <c r="A4" s="31">
        <v>10659</v>
      </c>
      <c r="B4" s="39" t="s">
        <v>975</v>
      </c>
      <c r="C4" s="39" t="s">
        <v>978</v>
      </c>
      <c r="D4" s="39" t="s">
        <v>976</v>
      </c>
      <c r="E4" s="39" t="s">
        <v>977</v>
      </c>
      <c r="F4" s="17">
        <v>21701</v>
      </c>
      <c r="G4" s="31" t="s">
        <v>977</v>
      </c>
      <c r="H4" s="31">
        <v>210</v>
      </c>
      <c r="I4" s="31">
        <v>0</v>
      </c>
      <c r="J4" s="86">
        <v>43319</v>
      </c>
      <c r="K4" s="31" t="s">
        <v>967</v>
      </c>
      <c r="L4" s="89">
        <v>27140151</v>
      </c>
      <c r="M4" s="89">
        <v>8171868</v>
      </c>
      <c r="N4" s="89">
        <v>5250000</v>
      </c>
      <c r="O4" s="89">
        <v>2000000</v>
      </c>
      <c r="P4" s="89">
        <v>22530350</v>
      </c>
      <c r="Q4" s="55">
        <v>65092369</v>
      </c>
      <c r="R4" s="31" t="s">
        <v>968</v>
      </c>
      <c r="S4" s="55">
        <v>65092369</v>
      </c>
      <c r="T4" s="16">
        <v>21000000</v>
      </c>
      <c r="U4" s="72">
        <v>0</v>
      </c>
      <c r="V4" s="87">
        <v>10170000</v>
      </c>
      <c r="W4" s="57">
        <v>1275000</v>
      </c>
      <c r="X4" s="57">
        <v>0</v>
      </c>
      <c r="Y4" s="65">
        <v>32647369</v>
      </c>
      <c r="Z4" s="32">
        <v>65092369</v>
      </c>
      <c r="AA4" s="55">
        <v>65092369</v>
      </c>
      <c r="AB4" s="88">
        <v>0</v>
      </c>
      <c r="AC4" s="88"/>
      <c r="AD4" s="72">
        <v>21000000</v>
      </c>
      <c r="AE4" s="87">
        <v>0</v>
      </c>
      <c r="AF4" s="88">
        <v>1275000</v>
      </c>
      <c r="AG4" s="88">
        <v>0</v>
      </c>
      <c r="AH4" s="88">
        <v>0</v>
      </c>
      <c r="AI4" s="88">
        <v>0</v>
      </c>
      <c r="AJ4" s="88">
        <v>0</v>
      </c>
      <c r="AK4" s="87">
        <v>1155682</v>
      </c>
      <c r="AL4" s="87">
        <v>10170000</v>
      </c>
      <c r="AM4" s="88">
        <v>0</v>
      </c>
      <c r="AN4" s="88">
        <v>0</v>
      </c>
      <c r="AO4" s="16">
        <v>10170000</v>
      </c>
      <c r="AP4" s="65">
        <v>32647369</v>
      </c>
      <c r="AQ4" s="34">
        <v>65092369</v>
      </c>
      <c r="AR4" s="35">
        <v>65092369</v>
      </c>
      <c r="AS4" s="17"/>
      <c r="AT4" s="17"/>
    </row>
    <row r="5" spans="1:46" s="2" customFormat="1" ht="30" x14ac:dyDescent="0.25">
      <c r="A5" s="31">
        <v>10566</v>
      </c>
      <c r="B5" s="39" t="s">
        <v>1057</v>
      </c>
      <c r="C5" s="39" t="s">
        <v>986</v>
      </c>
      <c r="D5" s="39" t="s">
        <v>980</v>
      </c>
      <c r="E5" s="39" t="s">
        <v>981</v>
      </c>
      <c r="F5" s="17">
        <v>21128</v>
      </c>
      <c r="G5" s="31" t="s">
        <v>979</v>
      </c>
      <c r="H5" s="31">
        <v>15</v>
      </c>
      <c r="I5" s="31">
        <v>9</v>
      </c>
      <c r="J5" s="86">
        <v>43685</v>
      </c>
      <c r="K5" s="31" t="s">
        <v>990</v>
      </c>
      <c r="L5" s="89">
        <v>2265838</v>
      </c>
      <c r="M5" s="89">
        <v>212649</v>
      </c>
      <c r="N5" s="89">
        <v>0</v>
      </c>
      <c r="O5" s="89">
        <v>327180</v>
      </c>
      <c r="P5" s="89">
        <v>36523</v>
      </c>
      <c r="Q5" s="55">
        <v>2842190</v>
      </c>
      <c r="R5" s="31" t="s">
        <v>968</v>
      </c>
      <c r="S5" s="55">
        <v>2842190</v>
      </c>
      <c r="T5" s="16">
        <v>0</v>
      </c>
      <c r="U5" s="72">
        <v>0</v>
      </c>
      <c r="V5" s="64">
        <v>0</v>
      </c>
      <c r="W5" s="57">
        <v>250000</v>
      </c>
      <c r="X5" s="57">
        <v>0</v>
      </c>
      <c r="Y5" s="82">
        <v>2592190</v>
      </c>
      <c r="Z5" s="32">
        <v>2842190</v>
      </c>
      <c r="AA5" s="55">
        <v>2842190</v>
      </c>
      <c r="AB5" s="88">
        <v>0</v>
      </c>
      <c r="AC5" s="88"/>
      <c r="AD5" s="66">
        <v>0</v>
      </c>
      <c r="AE5" s="87">
        <v>250000</v>
      </c>
      <c r="AF5" s="88">
        <v>0</v>
      </c>
      <c r="AG5" s="88">
        <v>0</v>
      </c>
      <c r="AH5" s="88">
        <v>0</v>
      </c>
      <c r="AI5" s="88">
        <v>0</v>
      </c>
      <c r="AJ5" s="88">
        <v>0</v>
      </c>
      <c r="AK5" s="87">
        <v>0</v>
      </c>
      <c r="AL5" s="87">
        <v>0</v>
      </c>
      <c r="AM5" s="88">
        <v>0</v>
      </c>
      <c r="AN5" s="88">
        <v>0</v>
      </c>
      <c r="AO5" s="16">
        <v>0</v>
      </c>
      <c r="AP5" s="82">
        <v>2592190</v>
      </c>
      <c r="AQ5" s="34">
        <v>2842190</v>
      </c>
      <c r="AR5" s="85">
        <v>2842190</v>
      </c>
      <c r="AS5" s="17"/>
      <c r="AT5" s="17"/>
    </row>
    <row r="6" spans="1:46" ht="30" x14ac:dyDescent="0.25">
      <c r="A6" s="31">
        <v>10632</v>
      </c>
      <c r="B6" s="39" t="s">
        <v>982</v>
      </c>
      <c r="C6" s="39" t="s">
        <v>985</v>
      </c>
      <c r="D6" s="39" t="s">
        <v>983</v>
      </c>
      <c r="E6" s="39" t="s">
        <v>979</v>
      </c>
      <c r="F6" s="17">
        <v>32303</v>
      </c>
      <c r="G6" s="31" t="s">
        <v>984</v>
      </c>
      <c r="H6" s="31">
        <v>170</v>
      </c>
      <c r="I6" s="31">
        <v>93</v>
      </c>
      <c r="J6" s="86">
        <v>43343</v>
      </c>
      <c r="K6" s="30" t="s">
        <v>1020</v>
      </c>
      <c r="L6" s="89">
        <v>21805170</v>
      </c>
      <c r="M6" s="89">
        <v>6488614</v>
      </c>
      <c r="N6" s="89">
        <v>12922201</v>
      </c>
      <c r="O6" s="89">
        <v>4255055</v>
      </c>
      <c r="P6" s="89">
        <v>24468068</v>
      </c>
      <c r="Q6" s="55">
        <v>69939108</v>
      </c>
      <c r="R6" s="30" t="s">
        <v>1017</v>
      </c>
      <c r="S6" s="55">
        <v>69939108</v>
      </c>
      <c r="T6" s="16">
        <v>22700000</v>
      </c>
      <c r="U6" s="72">
        <v>0</v>
      </c>
      <c r="V6" s="87">
        <v>15062987</v>
      </c>
      <c r="W6" s="57">
        <v>5500000</v>
      </c>
      <c r="X6" s="57">
        <v>0</v>
      </c>
      <c r="Y6" s="65">
        <v>26676121</v>
      </c>
      <c r="Z6" s="32">
        <v>69939108</v>
      </c>
      <c r="AA6" s="55">
        <v>69939108</v>
      </c>
      <c r="AB6" s="88">
        <v>0</v>
      </c>
      <c r="AC6" s="88"/>
      <c r="AD6" s="66">
        <v>22700000</v>
      </c>
      <c r="AE6" s="87">
        <v>0</v>
      </c>
      <c r="AF6" s="88">
        <v>2500000</v>
      </c>
      <c r="AG6" s="88">
        <v>3000000</v>
      </c>
      <c r="AH6" s="88">
        <v>0</v>
      </c>
      <c r="AI6" s="88">
        <v>0</v>
      </c>
      <c r="AJ6" s="88">
        <v>0</v>
      </c>
      <c r="AK6" s="87">
        <v>1620000</v>
      </c>
      <c r="AL6" s="87">
        <v>15062987</v>
      </c>
      <c r="AM6" s="88">
        <v>0</v>
      </c>
      <c r="AN6" s="88">
        <v>0</v>
      </c>
      <c r="AO6" s="16">
        <v>15062987</v>
      </c>
      <c r="AP6" s="65">
        <v>26676121</v>
      </c>
      <c r="AQ6" s="34">
        <v>69939108</v>
      </c>
      <c r="AR6" s="35">
        <v>69939108</v>
      </c>
      <c r="AS6" s="17"/>
      <c r="AT6" s="17" t="s">
        <v>902</v>
      </c>
    </row>
    <row r="7" spans="1:46" x14ac:dyDescent="0.25">
      <c r="A7" s="31">
        <v>10686</v>
      </c>
      <c r="B7" s="39" t="s">
        <v>987</v>
      </c>
      <c r="C7" s="31" t="s">
        <v>988</v>
      </c>
      <c r="D7" s="39" t="s">
        <v>989</v>
      </c>
      <c r="E7" s="39" t="s">
        <v>979</v>
      </c>
      <c r="F7" s="17">
        <v>21223</v>
      </c>
      <c r="G7" s="31" t="s">
        <v>984</v>
      </c>
      <c r="H7" s="31">
        <v>267</v>
      </c>
      <c r="I7" s="31">
        <v>0</v>
      </c>
      <c r="J7" s="86">
        <v>43329</v>
      </c>
      <c r="K7" s="31" t="s">
        <v>967</v>
      </c>
      <c r="L7" s="89">
        <v>54314668</v>
      </c>
      <c r="M7" s="89">
        <v>3546891</v>
      </c>
      <c r="N7" s="89">
        <v>12895422</v>
      </c>
      <c r="O7" s="89">
        <v>1794378</v>
      </c>
      <c r="P7" s="89">
        <v>16116353</v>
      </c>
      <c r="Q7" s="55">
        <v>88667712</v>
      </c>
      <c r="R7" s="31" t="s">
        <v>968</v>
      </c>
      <c r="S7" s="55">
        <v>88667712</v>
      </c>
      <c r="T7" s="16">
        <v>7500000</v>
      </c>
      <c r="U7" s="72"/>
      <c r="V7" s="87">
        <v>5002097</v>
      </c>
      <c r="W7" s="57">
        <v>0</v>
      </c>
      <c r="X7" s="57">
        <v>0</v>
      </c>
      <c r="Y7" s="65">
        <v>76165615</v>
      </c>
      <c r="Z7" s="32">
        <v>88667712</v>
      </c>
      <c r="AA7" s="55">
        <v>88667712</v>
      </c>
      <c r="AB7" s="88"/>
      <c r="AC7" s="88">
        <v>0</v>
      </c>
      <c r="AD7" s="72">
        <v>7500000</v>
      </c>
      <c r="AE7" s="87">
        <v>0</v>
      </c>
      <c r="AF7" s="88">
        <v>0</v>
      </c>
      <c r="AG7" s="88">
        <v>0</v>
      </c>
      <c r="AH7" s="88">
        <v>0</v>
      </c>
      <c r="AI7" s="88">
        <v>0</v>
      </c>
      <c r="AJ7" s="88">
        <v>0</v>
      </c>
      <c r="AK7" s="87">
        <v>588482</v>
      </c>
      <c r="AL7" s="87">
        <v>5002097</v>
      </c>
      <c r="AM7" s="88">
        <v>0</v>
      </c>
      <c r="AN7" s="88">
        <v>0</v>
      </c>
      <c r="AO7" s="16">
        <v>5002097</v>
      </c>
      <c r="AP7" s="65">
        <v>76165615</v>
      </c>
      <c r="AQ7" s="34">
        <v>88667712</v>
      </c>
      <c r="AR7" s="35">
        <v>88667712</v>
      </c>
      <c r="AS7" s="17"/>
      <c r="AT7" s="17"/>
    </row>
    <row r="8" spans="1:46" x14ac:dyDescent="0.25">
      <c r="A8" s="31">
        <v>10623</v>
      </c>
      <c r="B8" s="39" t="s">
        <v>991</v>
      </c>
      <c r="C8" s="31" t="s">
        <v>519</v>
      </c>
      <c r="D8" s="39" t="s">
        <v>992</v>
      </c>
      <c r="E8" s="39" t="s">
        <v>993</v>
      </c>
      <c r="F8" s="17">
        <v>21801</v>
      </c>
      <c r="G8" s="31" t="s">
        <v>994</v>
      </c>
      <c r="H8" s="31">
        <v>75</v>
      </c>
      <c r="I8" s="90">
        <v>12</v>
      </c>
      <c r="J8" s="86">
        <v>43361</v>
      </c>
      <c r="K8" s="31" t="s">
        <v>967</v>
      </c>
      <c r="L8" s="91">
        <v>14006119</v>
      </c>
      <c r="M8" s="91">
        <v>3503360</v>
      </c>
      <c r="N8" s="91">
        <v>124500</v>
      </c>
      <c r="O8" s="91">
        <v>2175966</v>
      </c>
      <c r="P8" s="91">
        <v>444916</v>
      </c>
      <c r="Q8" s="55">
        <v>20254861</v>
      </c>
      <c r="R8" s="31" t="s">
        <v>968</v>
      </c>
      <c r="S8" s="55">
        <v>20254861</v>
      </c>
      <c r="T8" s="16">
        <v>0</v>
      </c>
      <c r="U8" s="72">
        <v>0</v>
      </c>
      <c r="V8" s="64">
        <v>14548545</v>
      </c>
      <c r="W8" s="57">
        <v>4254240</v>
      </c>
      <c r="X8" s="57">
        <v>0</v>
      </c>
      <c r="Y8" s="82">
        <v>1452076</v>
      </c>
      <c r="Z8" s="32">
        <v>20254861</v>
      </c>
      <c r="AA8" s="55">
        <v>20254861</v>
      </c>
      <c r="AB8" s="16">
        <v>0</v>
      </c>
      <c r="AC8" s="16">
        <v>0</v>
      </c>
      <c r="AD8" s="66">
        <v>0</v>
      </c>
      <c r="AE8" s="16">
        <v>2604240</v>
      </c>
      <c r="AF8" s="16">
        <v>0</v>
      </c>
      <c r="AG8" s="16">
        <v>1650000</v>
      </c>
      <c r="AH8" s="16">
        <v>0</v>
      </c>
      <c r="AI8" s="16">
        <v>0</v>
      </c>
      <c r="AJ8" s="16">
        <v>0</v>
      </c>
      <c r="AK8" s="16">
        <v>0</v>
      </c>
      <c r="AL8" s="16">
        <v>0</v>
      </c>
      <c r="AM8" s="88">
        <v>1500000</v>
      </c>
      <c r="AN8" s="88">
        <v>14548545</v>
      </c>
      <c r="AO8" s="16">
        <v>14548545</v>
      </c>
      <c r="AP8" s="82">
        <v>1452076</v>
      </c>
      <c r="AQ8" s="34">
        <v>20254861</v>
      </c>
      <c r="AR8" s="85">
        <v>20254861</v>
      </c>
      <c r="AS8" s="17"/>
      <c r="AT8" s="17"/>
    </row>
    <row r="9" spans="1:46" x14ac:dyDescent="0.25">
      <c r="A9" s="74">
        <v>10454</v>
      </c>
      <c r="B9" s="30" t="s">
        <v>995</v>
      </c>
      <c r="C9" s="31" t="s">
        <v>417</v>
      </c>
      <c r="D9" s="30" t="s">
        <v>997</v>
      </c>
      <c r="E9" s="30" t="s">
        <v>996</v>
      </c>
      <c r="F9" s="75">
        <v>21117</v>
      </c>
      <c r="G9" s="30" t="s">
        <v>979</v>
      </c>
      <c r="H9" s="74">
        <v>72</v>
      </c>
      <c r="I9" s="74">
        <v>11</v>
      </c>
      <c r="J9" s="76">
        <v>43342</v>
      </c>
      <c r="K9" s="30" t="s">
        <v>967</v>
      </c>
      <c r="L9" s="55">
        <v>13693158</v>
      </c>
      <c r="M9" s="55">
        <v>3822314</v>
      </c>
      <c r="N9" s="55">
        <v>1637500</v>
      </c>
      <c r="O9" s="55">
        <v>2326461.21</v>
      </c>
      <c r="P9" s="55">
        <v>429640</v>
      </c>
      <c r="Q9" s="55">
        <v>21909073.210000001</v>
      </c>
      <c r="R9" s="30" t="s">
        <v>968</v>
      </c>
      <c r="S9" s="55">
        <v>21909073.210000001</v>
      </c>
      <c r="T9" s="16">
        <v>0</v>
      </c>
      <c r="U9" s="72">
        <v>0</v>
      </c>
      <c r="V9" s="87">
        <v>12317000</v>
      </c>
      <c r="W9" s="57">
        <v>2000000</v>
      </c>
      <c r="X9" s="57">
        <v>0</v>
      </c>
      <c r="Y9" s="65">
        <v>7592073.2100000009</v>
      </c>
      <c r="Z9" s="32">
        <v>21909073.210000001</v>
      </c>
      <c r="AA9" s="55">
        <v>21909073.210000001</v>
      </c>
      <c r="AB9" s="16">
        <v>0</v>
      </c>
      <c r="AC9" s="16"/>
      <c r="AD9" s="66">
        <v>0</v>
      </c>
      <c r="AE9" s="16">
        <v>2000000</v>
      </c>
      <c r="AF9" s="16">
        <v>0</v>
      </c>
      <c r="AG9" s="16">
        <v>0</v>
      </c>
      <c r="AH9" s="16">
        <v>0</v>
      </c>
      <c r="AI9" s="16">
        <v>0</v>
      </c>
      <c r="AJ9" s="16">
        <v>0</v>
      </c>
      <c r="AK9" s="16">
        <v>0</v>
      </c>
      <c r="AL9" s="16">
        <v>0</v>
      </c>
      <c r="AM9" s="16">
        <v>1306099</v>
      </c>
      <c r="AN9" s="16">
        <v>12317000</v>
      </c>
      <c r="AO9" s="16">
        <v>12317000</v>
      </c>
      <c r="AP9" s="65">
        <v>7592073.2100000009</v>
      </c>
      <c r="AQ9" s="34">
        <v>21909073.210000001</v>
      </c>
      <c r="AR9" s="35">
        <v>21909073.210000001</v>
      </c>
      <c r="AS9" s="17"/>
      <c r="AT9" s="17"/>
    </row>
    <row r="10" spans="1:46" ht="30" x14ac:dyDescent="0.25">
      <c r="A10" s="74">
        <v>14509</v>
      </c>
      <c r="B10" s="30" t="s">
        <v>998</v>
      </c>
      <c r="C10" s="30" t="s">
        <v>999</v>
      </c>
      <c r="D10" s="30" t="s">
        <v>1000</v>
      </c>
      <c r="E10" s="30" t="s">
        <v>979</v>
      </c>
      <c r="F10" s="75">
        <v>21201</v>
      </c>
      <c r="G10" s="30" t="s">
        <v>984</v>
      </c>
      <c r="H10" s="74">
        <v>92</v>
      </c>
      <c r="I10" s="74">
        <v>19</v>
      </c>
      <c r="J10" s="76">
        <v>43311</v>
      </c>
      <c r="K10" s="30" t="s">
        <v>1001</v>
      </c>
      <c r="L10" s="55">
        <v>14038125</v>
      </c>
      <c r="M10" s="55">
        <v>4393222</v>
      </c>
      <c r="N10" s="55">
        <v>4711587</v>
      </c>
      <c r="O10" s="55">
        <v>2622634</v>
      </c>
      <c r="P10" s="55">
        <v>1185423</v>
      </c>
      <c r="Q10" s="55">
        <v>26950991</v>
      </c>
      <c r="R10" s="30" t="s">
        <v>968</v>
      </c>
      <c r="S10" s="55">
        <v>26950991</v>
      </c>
      <c r="T10" s="16">
        <v>0</v>
      </c>
      <c r="U10" s="72">
        <v>0</v>
      </c>
      <c r="V10" s="87">
        <v>15223478</v>
      </c>
      <c r="W10" s="57">
        <v>1490000</v>
      </c>
      <c r="X10" s="57">
        <v>0</v>
      </c>
      <c r="Y10" s="65">
        <v>10237513</v>
      </c>
      <c r="Z10" s="32">
        <v>26950991</v>
      </c>
      <c r="AA10" s="55">
        <v>26950991</v>
      </c>
      <c r="AB10" s="16">
        <v>0</v>
      </c>
      <c r="AC10" s="16"/>
      <c r="AD10" s="72">
        <v>0</v>
      </c>
      <c r="AE10" s="16">
        <v>1490000</v>
      </c>
      <c r="AF10" s="16">
        <v>0</v>
      </c>
      <c r="AG10" s="16">
        <v>0</v>
      </c>
      <c r="AH10" s="16">
        <v>0</v>
      </c>
      <c r="AI10" s="16">
        <v>0</v>
      </c>
      <c r="AJ10" s="16">
        <v>0</v>
      </c>
      <c r="AK10" s="16">
        <v>0</v>
      </c>
      <c r="AL10" s="16">
        <v>0</v>
      </c>
      <c r="AM10" s="16">
        <v>1500000</v>
      </c>
      <c r="AN10" s="16">
        <v>15223478</v>
      </c>
      <c r="AO10" s="16">
        <v>15223478</v>
      </c>
      <c r="AP10" s="65">
        <v>10237513</v>
      </c>
      <c r="AQ10" s="34">
        <v>26950991</v>
      </c>
      <c r="AR10" s="35">
        <v>26950991</v>
      </c>
      <c r="AS10" s="17"/>
      <c r="AT10" s="17"/>
    </row>
    <row r="11" spans="1:46" x14ac:dyDescent="0.25">
      <c r="A11" s="74">
        <v>10605</v>
      </c>
      <c r="B11" s="30" t="s">
        <v>1002</v>
      </c>
      <c r="C11" s="30" t="s">
        <v>478</v>
      </c>
      <c r="D11" s="30" t="s">
        <v>1003</v>
      </c>
      <c r="E11" s="30" t="s">
        <v>979</v>
      </c>
      <c r="F11" s="75">
        <v>21216</v>
      </c>
      <c r="G11" s="30" t="s">
        <v>984</v>
      </c>
      <c r="H11" s="74">
        <v>65</v>
      </c>
      <c r="I11" s="74">
        <v>10</v>
      </c>
      <c r="J11" s="76">
        <v>43370</v>
      </c>
      <c r="K11" s="30" t="s">
        <v>967</v>
      </c>
      <c r="L11" s="55">
        <v>14266509</v>
      </c>
      <c r="M11" s="55">
        <v>2919061</v>
      </c>
      <c r="N11" s="55">
        <v>100000</v>
      </c>
      <c r="O11" s="55">
        <v>2111841</v>
      </c>
      <c r="P11" s="55">
        <v>336289</v>
      </c>
      <c r="Q11" s="55">
        <v>19733700</v>
      </c>
      <c r="R11" s="30" t="s">
        <v>968</v>
      </c>
      <c r="S11" s="55">
        <v>19733700</v>
      </c>
      <c r="T11" s="16"/>
      <c r="U11" s="72"/>
      <c r="V11" s="64">
        <v>14623538</v>
      </c>
      <c r="W11" s="57">
        <v>1940000</v>
      </c>
      <c r="X11" s="57">
        <v>0</v>
      </c>
      <c r="Y11" s="82">
        <v>3170162</v>
      </c>
      <c r="Z11" s="32">
        <v>19733700</v>
      </c>
      <c r="AA11" s="55">
        <v>19733700</v>
      </c>
      <c r="AB11" s="16"/>
      <c r="AC11" s="16"/>
      <c r="AD11" s="66">
        <v>0</v>
      </c>
      <c r="AE11" s="16">
        <v>1940000</v>
      </c>
      <c r="AF11" s="16">
        <v>0</v>
      </c>
      <c r="AG11" s="16">
        <v>0</v>
      </c>
      <c r="AH11" s="16">
        <v>0</v>
      </c>
      <c r="AI11" s="16">
        <v>0</v>
      </c>
      <c r="AJ11" s="16">
        <v>0</v>
      </c>
      <c r="AK11" s="16">
        <v>0</v>
      </c>
      <c r="AL11" s="16">
        <v>0</v>
      </c>
      <c r="AM11" s="16">
        <v>1500000</v>
      </c>
      <c r="AN11" s="16">
        <v>14623538</v>
      </c>
      <c r="AO11" s="16">
        <v>14623538</v>
      </c>
      <c r="AP11" s="82">
        <v>3170162</v>
      </c>
      <c r="AQ11" s="34">
        <v>19733700</v>
      </c>
      <c r="AR11" s="85">
        <v>19733700</v>
      </c>
      <c r="AS11" s="17" t="s">
        <v>902</v>
      </c>
      <c r="AT11" s="17"/>
    </row>
    <row r="12" spans="1:46" ht="30" x14ac:dyDescent="0.25">
      <c r="A12" s="74">
        <v>10574</v>
      </c>
      <c r="B12" s="30" t="s">
        <v>1004</v>
      </c>
      <c r="C12" s="30" t="s">
        <v>1014</v>
      </c>
      <c r="D12" s="30" t="s">
        <v>1015</v>
      </c>
      <c r="E12" s="30" t="s">
        <v>207</v>
      </c>
      <c r="F12" s="75">
        <v>21401</v>
      </c>
      <c r="G12" s="30" t="s">
        <v>1021</v>
      </c>
      <c r="H12" s="74">
        <v>6</v>
      </c>
      <c r="I12" s="74">
        <v>0</v>
      </c>
      <c r="J12" s="76">
        <v>43392</v>
      </c>
      <c r="K12" s="30" t="s">
        <v>967</v>
      </c>
      <c r="L12" s="55">
        <v>1341241</v>
      </c>
      <c r="M12" s="55">
        <v>325571</v>
      </c>
      <c r="N12" s="55">
        <v>223451</v>
      </c>
      <c r="O12" s="55">
        <v>0</v>
      </c>
      <c r="P12" s="55">
        <v>182412</v>
      </c>
      <c r="Q12" s="55">
        <v>2072675</v>
      </c>
      <c r="R12" s="30" t="s">
        <v>968</v>
      </c>
      <c r="S12" s="55">
        <v>2072675</v>
      </c>
      <c r="T12" s="16">
        <v>0</v>
      </c>
      <c r="U12" s="72">
        <v>0</v>
      </c>
      <c r="V12" s="87">
        <v>0</v>
      </c>
      <c r="W12" s="57">
        <v>1972675</v>
      </c>
      <c r="X12" s="57">
        <v>0</v>
      </c>
      <c r="Y12" s="65">
        <v>100000</v>
      </c>
      <c r="Z12" s="32">
        <v>2072675</v>
      </c>
      <c r="AA12" s="55">
        <v>2072675</v>
      </c>
      <c r="AB12" s="16"/>
      <c r="AC12" s="16"/>
      <c r="AD12" s="66">
        <v>0</v>
      </c>
      <c r="AE12" s="16"/>
      <c r="AF12" s="16"/>
      <c r="AG12" s="16">
        <v>1972675</v>
      </c>
      <c r="AH12" s="16"/>
      <c r="AI12" s="16"/>
      <c r="AJ12" s="16"/>
      <c r="AK12" s="16"/>
      <c r="AL12" s="16"/>
      <c r="AM12" s="16"/>
      <c r="AN12" s="16"/>
      <c r="AO12" s="16">
        <v>0</v>
      </c>
      <c r="AP12" s="65">
        <v>100000</v>
      </c>
      <c r="AQ12" s="34">
        <v>2072675</v>
      </c>
      <c r="AR12" s="35">
        <v>2072675</v>
      </c>
      <c r="AS12" s="17"/>
      <c r="AT12" s="17"/>
    </row>
    <row r="13" spans="1:46" x14ac:dyDescent="0.25">
      <c r="A13" s="74">
        <v>10591</v>
      </c>
      <c r="B13" s="30" t="s">
        <v>1005</v>
      </c>
      <c r="C13" s="30" t="s">
        <v>1032</v>
      </c>
      <c r="D13" s="30" t="s">
        <v>1033</v>
      </c>
      <c r="E13" s="30" t="s">
        <v>107</v>
      </c>
      <c r="F13" s="75">
        <v>20653</v>
      </c>
      <c r="G13" s="30" t="s">
        <v>1035</v>
      </c>
      <c r="H13" s="74">
        <v>60</v>
      </c>
      <c r="I13" s="74">
        <v>9</v>
      </c>
      <c r="J13" s="76">
        <v>43405</v>
      </c>
      <c r="K13" s="30" t="s">
        <v>967</v>
      </c>
      <c r="L13" s="55">
        <v>12416306</v>
      </c>
      <c r="M13" s="55">
        <v>4531609</v>
      </c>
      <c r="N13" s="55">
        <v>1800000</v>
      </c>
      <c r="O13" s="55">
        <v>2221339</v>
      </c>
      <c r="P13" s="55">
        <v>326906</v>
      </c>
      <c r="Q13" s="55">
        <v>21296160</v>
      </c>
      <c r="R13" s="30" t="s">
        <v>968</v>
      </c>
      <c r="S13" s="55">
        <v>21296160</v>
      </c>
      <c r="T13" s="16"/>
      <c r="U13" s="72"/>
      <c r="V13" s="87">
        <v>13800000</v>
      </c>
      <c r="W13" s="57">
        <v>0</v>
      </c>
      <c r="X13" s="57">
        <v>0</v>
      </c>
      <c r="Y13" s="65">
        <v>7496160</v>
      </c>
      <c r="Z13" s="32">
        <v>21296160</v>
      </c>
      <c r="AA13" s="55">
        <v>21296160</v>
      </c>
      <c r="AB13" s="16"/>
      <c r="AC13" s="16"/>
      <c r="AD13" s="72">
        <v>0</v>
      </c>
      <c r="AE13" s="16"/>
      <c r="AF13" s="16"/>
      <c r="AG13" s="16"/>
      <c r="AH13" s="16"/>
      <c r="AI13" s="16"/>
      <c r="AJ13" s="16"/>
      <c r="AK13" s="16"/>
      <c r="AL13" s="16"/>
      <c r="AM13" s="16">
        <v>1500000</v>
      </c>
      <c r="AN13" s="16">
        <v>13800000</v>
      </c>
      <c r="AO13" s="16">
        <v>13800000</v>
      </c>
      <c r="AP13" s="65">
        <v>7496160</v>
      </c>
      <c r="AQ13" s="34">
        <v>21296160</v>
      </c>
      <c r="AR13" s="35">
        <v>21296160</v>
      </c>
      <c r="AS13" s="17"/>
      <c r="AT13" s="17"/>
    </row>
    <row r="14" spans="1:46" x14ac:dyDescent="0.25">
      <c r="A14" s="74">
        <v>10666</v>
      </c>
      <c r="B14" s="30" t="s">
        <v>1006</v>
      </c>
      <c r="C14" s="30" t="s">
        <v>478</v>
      </c>
      <c r="D14" s="30" t="s">
        <v>1016</v>
      </c>
      <c r="E14" s="30" t="s">
        <v>1025</v>
      </c>
      <c r="F14" s="75">
        <v>21001</v>
      </c>
      <c r="G14" s="30" t="s">
        <v>1022</v>
      </c>
      <c r="H14" s="74">
        <v>108</v>
      </c>
      <c r="I14" s="74">
        <v>6</v>
      </c>
      <c r="J14" s="76">
        <v>43424</v>
      </c>
      <c r="K14" s="30" t="s">
        <v>1020</v>
      </c>
      <c r="L14" s="55">
        <v>4181423</v>
      </c>
      <c r="M14" s="55">
        <v>1811473</v>
      </c>
      <c r="N14" s="55">
        <v>10806219</v>
      </c>
      <c r="O14" s="55">
        <v>1854684</v>
      </c>
      <c r="P14" s="55">
        <v>1341885</v>
      </c>
      <c r="Q14" s="55">
        <v>19995684</v>
      </c>
      <c r="R14" s="30" t="s">
        <v>1017</v>
      </c>
      <c r="S14" s="55">
        <v>19995684</v>
      </c>
      <c r="T14" s="16">
        <v>0</v>
      </c>
      <c r="U14" s="72">
        <v>9000000</v>
      </c>
      <c r="V14" s="64">
        <v>5769056</v>
      </c>
      <c r="W14" s="57">
        <v>0</v>
      </c>
      <c r="X14" s="57">
        <v>1150000</v>
      </c>
      <c r="Y14" s="82">
        <v>4076628</v>
      </c>
      <c r="Z14" s="32">
        <v>19995684</v>
      </c>
      <c r="AA14" s="55">
        <v>19995684</v>
      </c>
      <c r="AB14" s="16">
        <v>1150000</v>
      </c>
      <c r="AC14" s="16"/>
      <c r="AD14" s="66">
        <v>9000000</v>
      </c>
      <c r="AE14" s="16">
        <v>0</v>
      </c>
      <c r="AF14" s="16">
        <v>0</v>
      </c>
      <c r="AG14" s="16">
        <v>0</v>
      </c>
      <c r="AH14" s="16">
        <v>0</v>
      </c>
      <c r="AI14" s="16">
        <v>0</v>
      </c>
      <c r="AJ14" s="16">
        <v>0</v>
      </c>
      <c r="AK14" s="16">
        <v>574465</v>
      </c>
      <c r="AL14" s="16">
        <v>5769056</v>
      </c>
      <c r="AM14" s="16"/>
      <c r="AN14" s="16"/>
      <c r="AO14" s="16">
        <v>5769056</v>
      </c>
      <c r="AP14" s="82">
        <v>4076628</v>
      </c>
      <c r="AQ14" s="34">
        <v>19995684</v>
      </c>
      <c r="AR14" s="85">
        <v>19995684</v>
      </c>
      <c r="AS14" s="17"/>
      <c r="AT14" s="17"/>
    </row>
    <row r="15" spans="1:46" ht="30" x14ac:dyDescent="0.25">
      <c r="A15" s="74">
        <v>10671</v>
      </c>
      <c r="B15" s="30" t="s">
        <v>1007</v>
      </c>
      <c r="C15" s="30" t="s">
        <v>432</v>
      </c>
      <c r="D15" s="30" t="s">
        <v>1018</v>
      </c>
      <c r="E15" s="30" t="s">
        <v>979</v>
      </c>
      <c r="F15" s="75">
        <v>21218</v>
      </c>
      <c r="G15" s="30" t="s">
        <v>984</v>
      </c>
      <c r="H15" s="74">
        <v>350</v>
      </c>
      <c r="I15" s="74">
        <v>0</v>
      </c>
      <c r="J15" s="76">
        <v>43433</v>
      </c>
      <c r="K15" s="30" t="s">
        <v>1020</v>
      </c>
      <c r="L15" s="55">
        <v>39305887</v>
      </c>
      <c r="M15" s="55">
        <v>9248920</v>
      </c>
      <c r="N15" s="55">
        <v>17638658</v>
      </c>
      <c r="O15" s="55">
        <v>4765849</v>
      </c>
      <c r="P15" s="55">
        <v>2116100</v>
      </c>
      <c r="Q15" s="55">
        <v>73075414</v>
      </c>
      <c r="R15" s="30" t="s">
        <v>1017</v>
      </c>
      <c r="S15" s="55">
        <v>73075414</v>
      </c>
      <c r="T15" s="16">
        <v>16585000</v>
      </c>
      <c r="U15" s="72">
        <v>19415000</v>
      </c>
      <c r="V15" s="87">
        <v>26673404</v>
      </c>
      <c r="W15" s="57">
        <v>5075000</v>
      </c>
      <c r="X15" s="57">
        <v>2198361</v>
      </c>
      <c r="Y15" s="65">
        <v>3128649</v>
      </c>
      <c r="Z15" s="32">
        <v>73075414</v>
      </c>
      <c r="AA15" s="55">
        <v>73075414</v>
      </c>
      <c r="AB15" s="16"/>
      <c r="AC15" s="16">
        <v>2198361</v>
      </c>
      <c r="AD15" s="66">
        <v>36000000</v>
      </c>
      <c r="AE15" s="16">
        <v>2575000</v>
      </c>
      <c r="AF15" s="16">
        <v>2500000</v>
      </c>
      <c r="AG15" s="16"/>
      <c r="AH15" s="16"/>
      <c r="AI15" s="16"/>
      <c r="AJ15" s="16"/>
      <c r="AK15" s="16">
        <v>2589910</v>
      </c>
      <c r="AL15" s="16">
        <v>26673404</v>
      </c>
      <c r="AM15" s="16"/>
      <c r="AN15" s="16"/>
      <c r="AO15" s="16">
        <v>26673404</v>
      </c>
      <c r="AP15" s="65">
        <v>3128649</v>
      </c>
      <c r="AQ15" s="34">
        <v>73075414</v>
      </c>
      <c r="AR15" s="35">
        <v>73075414</v>
      </c>
      <c r="AS15" s="17"/>
      <c r="AT15" s="17" t="s">
        <v>902</v>
      </c>
    </row>
    <row r="16" spans="1:46" x14ac:dyDescent="0.25">
      <c r="A16" s="74">
        <v>10657</v>
      </c>
      <c r="B16" s="30" t="s">
        <v>1008</v>
      </c>
      <c r="C16" s="30" t="s">
        <v>1028</v>
      </c>
      <c r="D16" s="30" t="s">
        <v>1029</v>
      </c>
      <c r="E16" s="30" t="s">
        <v>979</v>
      </c>
      <c r="F16" s="75">
        <v>21201</v>
      </c>
      <c r="G16" s="30" t="s">
        <v>984</v>
      </c>
      <c r="H16" s="74">
        <v>75</v>
      </c>
      <c r="I16" s="74">
        <v>0</v>
      </c>
      <c r="J16" s="76">
        <v>43434</v>
      </c>
      <c r="K16" s="30" t="s">
        <v>1020</v>
      </c>
      <c r="L16" s="55">
        <v>4874957</v>
      </c>
      <c r="M16" s="55">
        <v>3046184</v>
      </c>
      <c r="N16" s="55">
        <v>9402648</v>
      </c>
      <c r="O16" s="55">
        <v>1735296</v>
      </c>
      <c r="P16" s="55">
        <v>726011</v>
      </c>
      <c r="Q16" s="55">
        <v>19785096</v>
      </c>
      <c r="R16" s="30" t="s">
        <v>968</v>
      </c>
      <c r="S16" s="55">
        <v>19785096</v>
      </c>
      <c r="T16" s="16">
        <v>7600000</v>
      </c>
      <c r="U16" s="72">
        <v>6458500</v>
      </c>
      <c r="V16" s="87">
        <v>4505031</v>
      </c>
      <c r="W16" s="57">
        <v>0</v>
      </c>
      <c r="X16" s="57">
        <v>0</v>
      </c>
      <c r="Y16" s="92">
        <v>1221565</v>
      </c>
      <c r="Z16" s="32">
        <v>19785096</v>
      </c>
      <c r="AA16" s="55">
        <v>19785096</v>
      </c>
      <c r="AB16" s="16"/>
      <c r="AC16" s="16"/>
      <c r="AD16" s="72">
        <v>14058500</v>
      </c>
      <c r="AE16" s="16"/>
      <c r="AF16" s="16"/>
      <c r="AG16" s="16">
        <v>0</v>
      </c>
      <c r="AH16" s="16"/>
      <c r="AI16" s="16"/>
      <c r="AJ16" s="16"/>
      <c r="AK16" s="16">
        <v>523841</v>
      </c>
      <c r="AL16" s="16">
        <v>4505031</v>
      </c>
      <c r="AM16" s="16"/>
      <c r="AN16" s="16"/>
      <c r="AO16" s="16">
        <v>4505031</v>
      </c>
      <c r="AP16" s="92">
        <v>1221565</v>
      </c>
      <c r="AQ16" s="34">
        <v>19785096</v>
      </c>
      <c r="AR16" s="35">
        <v>19785096</v>
      </c>
      <c r="AS16" s="17"/>
      <c r="AT16" s="17" t="s">
        <v>902</v>
      </c>
    </row>
    <row r="17" spans="1:46" x14ac:dyDescent="0.25">
      <c r="A17" s="74">
        <v>10567</v>
      </c>
      <c r="B17" s="30" t="s">
        <v>1009</v>
      </c>
      <c r="C17" s="30" t="s">
        <v>1030</v>
      </c>
      <c r="D17" s="30" t="s">
        <v>1031</v>
      </c>
      <c r="E17" s="30" t="s">
        <v>1034</v>
      </c>
      <c r="F17" s="17">
        <v>20904</v>
      </c>
      <c r="G17" s="30" t="s">
        <v>1027</v>
      </c>
      <c r="H17" s="74">
        <v>121</v>
      </c>
      <c r="I17" s="74">
        <v>0</v>
      </c>
      <c r="J17" s="86">
        <v>43434</v>
      </c>
      <c r="K17" s="30" t="s">
        <v>967</v>
      </c>
      <c r="L17" s="55">
        <v>14180891</v>
      </c>
      <c r="M17" s="55">
        <v>4615860</v>
      </c>
      <c r="N17" s="55">
        <v>1246643</v>
      </c>
      <c r="O17" s="55">
        <v>2274167</v>
      </c>
      <c r="P17" s="55">
        <v>1916242</v>
      </c>
      <c r="Q17" s="55">
        <v>24233803</v>
      </c>
      <c r="R17" s="30" t="s">
        <v>1017</v>
      </c>
      <c r="S17" s="55">
        <v>24233803</v>
      </c>
      <c r="T17" s="16">
        <v>10000000</v>
      </c>
      <c r="U17" s="72"/>
      <c r="V17" s="64">
        <v>3089361</v>
      </c>
      <c r="W17" s="57">
        <v>2500000</v>
      </c>
      <c r="X17" s="57">
        <v>0</v>
      </c>
      <c r="Y17" s="82">
        <v>8644442</v>
      </c>
      <c r="Z17" s="32">
        <v>24233803</v>
      </c>
      <c r="AA17" s="55">
        <v>24233803</v>
      </c>
      <c r="AB17" s="16"/>
      <c r="AC17" s="16"/>
      <c r="AD17" s="66">
        <v>10000000</v>
      </c>
      <c r="AE17" s="16">
        <v>970000</v>
      </c>
      <c r="AF17" s="16">
        <v>1530000</v>
      </c>
      <c r="AG17" s="16"/>
      <c r="AH17" s="16"/>
      <c r="AI17" s="16"/>
      <c r="AJ17" s="16"/>
      <c r="AK17" s="16">
        <v>326917</v>
      </c>
      <c r="AL17" s="16">
        <v>3089361</v>
      </c>
      <c r="AM17" s="16"/>
      <c r="AN17" s="16"/>
      <c r="AO17" s="16">
        <v>3089361</v>
      </c>
      <c r="AP17" s="82">
        <v>8644442</v>
      </c>
      <c r="AQ17" s="34">
        <v>24233803</v>
      </c>
      <c r="AR17" s="85">
        <v>24233803</v>
      </c>
      <c r="AS17" s="17"/>
      <c r="AT17" s="17"/>
    </row>
    <row r="18" spans="1:46" x14ac:dyDescent="0.25">
      <c r="A18" s="31">
        <v>10641</v>
      </c>
      <c r="B18" s="39" t="s">
        <v>1011</v>
      </c>
      <c r="C18" s="39" t="s">
        <v>1023</v>
      </c>
      <c r="D18" s="31" t="s">
        <v>1024</v>
      </c>
      <c r="E18" s="39" t="s">
        <v>1026</v>
      </c>
      <c r="F18" s="17">
        <v>20872</v>
      </c>
      <c r="G18" s="31" t="s">
        <v>1027</v>
      </c>
      <c r="H18" s="31">
        <v>72</v>
      </c>
      <c r="I18" s="31">
        <v>0</v>
      </c>
      <c r="J18" s="86">
        <v>43455</v>
      </c>
      <c r="K18" s="30" t="s">
        <v>967</v>
      </c>
      <c r="L18" s="55">
        <v>15019250</v>
      </c>
      <c r="M18" s="55">
        <v>4547349</v>
      </c>
      <c r="N18" s="55">
        <v>2091375</v>
      </c>
      <c r="O18" s="55">
        <v>2500000</v>
      </c>
      <c r="P18" s="55">
        <v>622020</v>
      </c>
      <c r="Q18" s="55">
        <v>24779994</v>
      </c>
      <c r="R18" s="30" t="s">
        <v>1017</v>
      </c>
      <c r="S18" s="55">
        <v>24779994</v>
      </c>
      <c r="T18" s="16">
        <v>5538000</v>
      </c>
      <c r="U18" s="72">
        <v>6162000</v>
      </c>
      <c r="V18" s="87">
        <v>6155204</v>
      </c>
      <c r="W18" s="57">
        <v>0</v>
      </c>
      <c r="X18" s="57">
        <v>0</v>
      </c>
      <c r="Y18" s="65">
        <v>6924790</v>
      </c>
      <c r="Z18" s="32">
        <v>24779994</v>
      </c>
      <c r="AA18" s="55">
        <v>24779994</v>
      </c>
      <c r="AB18" s="16"/>
      <c r="AC18" s="16"/>
      <c r="AD18" s="66">
        <v>11700000</v>
      </c>
      <c r="AE18" s="16"/>
      <c r="AF18" s="16"/>
      <c r="AG18" s="16"/>
      <c r="AH18" s="16"/>
      <c r="AI18" s="16"/>
      <c r="AJ18" s="16"/>
      <c r="AK18" s="16">
        <v>625795</v>
      </c>
      <c r="AL18" s="16">
        <v>6155204</v>
      </c>
      <c r="AM18" s="16"/>
      <c r="AN18" s="16"/>
      <c r="AO18" s="16">
        <v>6155204</v>
      </c>
      <c r="AP18" s="65">
        <v>6924790</v>
      </c>
      <c r="AQ18" s="34">
        <v>24779994</v>
      </c>
      <c r="AR18" s="35">
        <v>24779994</v>
      </c>
      <c r="AS18" s="17"/>
      <c r="AT18" s="17"/>
    </row>
    <row r="19" spans="1:46" x14ac:dyDescent="0.25">
      <c r="A19" s="31">
        <v>10629</v>
      </c>
      <c r="B19" s="39" t="s">
        <v>1010</v>
      </c>
      <c r="C19" s="39" t="s">
        <v>1012</v>
      </c>
      <c r="D19" s="31" t="s">
        <v>1013</v>
      </c>
      <c r="E19" s="39" t="s">
        <v>1019</v>
      </c>
      <c r="F19" s="17">
        <v>20653</v>
      </c>
      <c r="G19" s="31" t="s">
        <v>966</v>
      </c>
      <c r="H19" s="31">
        <v>66</v>
      </c>
      <c r="I19" s="31">
        <v>10</v>
      </c>
      <c r="J19" s="86">
        <v>43458</v>
      </c>
      <c r="K19" s="30" t="s">
        <v>967</v>
      </c>
      <c r="L19" s="55">
        <v>12154535</v>
      </c>
      <c r="M19" s="55">
        <v>3896121</v>
      </c>
      <c r="N19" s="55">
        <v>1518000</v>
      </c>
      <c r="O19" s="55">
        <v>2175568</v>
      </c>
      <c r="P19" s="55">
        <v>373000</v>
      </c>
      <c r="Q19" s="55">
        <v>20117224</v>
      </c>
      <c r="R19" s="31" t="s">
        <v>968</v>
      </c>
      <c r="S19" s="55">
        <v>20117224</v>
      </c>
      <c r="T19" s="16"/>
      <c r="U19" s="72"/>
      <c r="V19" s="87">
        <v>15578367</v>
      </c>
      <c r="W19" s="57">
        <v>0</v>
      </c>
      <c r="X19" s="57">
        <v>0</v>
      </c>
      <c r="Y19" s="65">
        <v>4538857</v>
      </c>
      <c r="Z19" s="32">
        <v>20117224</v>
      </c>
      <c r="AA19" s="55">
        <v>20117224</v>
      </c>
      <c r="AB19" s="16"/>
      <c r="AC19" s="16"/>
      <c r="AD19" s="72">
        <v>0</v>
      </c>
      <c r="AE19" s="16"/>
      <c r="AF19" s="16"/>
      <c r="AG19" s="16"/>
      <c r="AH19" s="16"/>
      <c r="AI19" s="16"/>
      <c r="AJ19" s="16"/>
      <c r="AK19" s="16"/>
      <c r="AL19" s="16"/>
      <c r="AM19" s="16">
        <v>1614500</v>
      </c>
      <c r="AN19" s="16">
        <v>15578367</v>
      </c>
      <c r="AO19" s="16">
        <v>15578367</v>
      </c>
      <c r="AP19" s="65">
        <v>4538857</v>
      </c>
      <c r="AQ19" s="34">
        <v>20117224</v>
      </c>
      <c r="AR19" s="35">
        <v>20117224</v>
      </c>
      <c r="AS19" s="17"/>
      <c r="AT19" s="17"/>
    </row>
    <row r="20" spans="1:46" x14ac:dyDescent="0.25">
      <c r="A20" s="31">
        <v>10648</v>
      </c>
      <c r="B20" s="31" t="s">
        <v>1037</v>
      </c>
      <c r="C20" s="39" t="s">
        <v>1038</v>
      </c>
      <c r="D20" s="31" t="s">
        <v>1039</v>
      </c>
      <c r="E20" s="39" t="s">
        <v>1040</v>
      </c>
      <c r="F20" s="17">
        <v>20860</v>
      </c>
      <c r="G20" s="31" t="s">
        <v>1027</v>
      </c>
      <c r="H20" s="31">
        <v>80</v>
      </c>
      <c r="I20" s="31">
        <v>8</v>
      </c>
      <c r="J20" s="86">
        <v>43482</v>
      </c>
      <c r="K20" s="30" t="s">
        <v>967</v>
      </c>
      <c r="L20" s="55">
        <v>17745261</v>
      </c>
      <c r="M20" s="55">
        <v>2406476</v>
      </c>
      <c r="N20" s="55">
        <v>258352</v>
      </c>
      <c r="O20" s="55">
        <v>1956340</v>
      </c>
      <c r="P20" s="55">
        <v>461710</v>
      </c>
      <c r="Q20" s="55">
        <v>22828139</v>
      </c>
      <c r="R20" s="31" t="s">
        <v>1017</v>
      </c>
      <c r="S20" s="55">
        <v>22828139</v>
      </c>
      <c r="T20" s="16">
        <v>890000</v>
      </c>
      <c r="U20" s="72">
        <v>7610000</v>
      </c>
      <c r="V20" s="64">
        <v>4272000</v>
      </c>
      <c r="W20" s="57">
        <v>3100000</v>
      </c>
      <c r="X20" s="57">
        <v>0</v>
      </c>
      <c r="Y20" s="82">
        <v>6956139</v>
      </c>
      <c r="Z20" s="32">
        <v>22828139</v>
      </c>
      <c r="AA20" s="55">
        <v>22828139</v>
      </c>
      <c r="AB20" s="16"/>
      <c r="AC20" s="16"/>
      <c r="AD20" s="66">
        <v>8500000</v>
      </c>
      <c r="AE20" s="16"/>
      <c r="AF20" s="16">
        <v>2500000</v>
      </c>
      <c r="AG20" s="16">
        <v>600000</v>
      </c>
      <c r="AH20" s="16"/>
      <c r="AI20" s="16"/>
      <c r="AJ20" s="16"/>
      <c r="AK20" s="16">
        <v>466862</v>
      </c>
      <c r="AL20" s="16">
        <v>4272000</v>
      </c>
      <c r="AM20" s="16"/>
      <c r="AN20" s="16"/>
      <c r="AO20" s="16">
        <v>4272000</v>
      </c>
      <c r="AP20" s="82">
        <v>6956139</v>
      </c>
      <c r="AQ20" s="34">
        <v>22828139</v>
      </c>
      <c r="AR20" s="85">
        <v>22828139</v>
      </c>
      <c r="AS20" s="17"/>
      <c r="AT20" s="17"/>
    </row>
    <row r="21" spans="1:46" x14ac:dyDescent="0.25">
      <c r="A21" s="31">
        <v>10646</v>
      </c>
      <c r="B21" s="39" t="s">
        <v>1041</v>
      </c>
      <c r="C21" s="39" t="s">
        <v>1042</v>
      </c>
      <c r="D21" s="31" t="s">
        <v>1043</v>
      </c>
      <c r="E21" s="39" t="s">
        <v>993</v>
      </c>
      <c r="F21" s="17">
        <v>21804</v>
      </c>
      <c r="G21" s="31" t="s">
        <v>994</v>
      </c>
      <c r="H21" s="31">
        <v>96</v>
      </c>
      <c r="I21" s="31">
        <v>5</v>
      </c>
      <c r="J21" s="86">
        <v>43482</v>
      </c>
      <c r="K21" s="30" t="s">
        <v>1020</v>
      </c>
      <c r="L21" s="55">
        <v>5592912</v>
      </c>
      <c r="M21" s="55">
        <v>1552718</v>
      </c>
      <c r="N21" s="55">
        <v>4707000</v>
      </c>
      <c r="O21" s="55">
        <v>1446656</v>
      </c>
      <c r="P21" s="55">
        <v>667026</v>
      </c>
      <c r="Q21" s="55">
        <v>13966312</v>
      </c>
      <c r="R21" s="31" t="s">
        <v>968</v>
      </c>
      <c r="S21" s="55">
        <v>13966312</v>
      </c>
      <c r="T21" s="16"/>
      <c r="U21" s="72">
        <v>4835000</v>
      </c>
      <c r="V21" s="87">
        <v>3942000</v>
      </c>
      <c r="W21" s="57">
        <v>2070065</v>
      </c>
      <c r="X21" s="57">
        <v>0</v>
      </c>
      <c r="Y21" s="65">
        <v>3119247</v>
      </c>
      <c r="Z21" s="32">
        <v>13966312</v>
      </c>
      <c r="AA21" s="55">
        <v>13966312</v>
      </c>
      <c r="AB21" s="16"/>
      <c r="AC21" s="16"/>
      <c r="AD21" s="66">
        <v>4835000</v>
      </c>
      <c r="AE21" s="16">
        <v>1730065</v>
      </c>
      <c r="AF21" s="16">
        <v>340000</v>
      </c>
      <c r="AG21" s="16"/>
      <c r="AH21" s="16"/>
      <c r="AI21" s="16"/>
      <c r="AJ21" s="16"/>
      <c r="AK21" s="16">
        <v>444079</v>
      </c>
      <c r="AL21" s="16">
        <v>3942000</v>
      </c>
      <c r="AM21" s="16"/>
      <c r="AN21" s="16"/>
      <c r="AO21" s="16">
        <v>3942000</v>
      </c>
      <c r="AP21" s="65">
        <v>3119247</v>
      </c>
      <c r="AQ21" s="34">
        <v>13966312</v>
      </c>
      <c r="AR21" s="35">
        <v>13966312</v>
      </c>
      <c r="AS21" s="17"/>
      <c r="AT21" s="17"/>
    </row>
    <row r="22" spans="1:46" ht="30" x14ac:dyDescent="0.25">
      <c r="A22" s="31">
        <v>10725</v>
      </c>
      <c r="B22" s="39" t="s">
        <v>1044</v>
      </c>
      <c r="C22" s="39" t="s">
        <v>1045</v>
      </c>
      <c r="D22" s="31" t="s">
        <v>1046</v>
      </c>
      <c r="E22" s="39" t="s">
        <v>1047</v>
      </c>
      <c r="F22" s="17">
        <v>21613</v>
      </c>
      <c r="G22" s="31" t="s">
        <v>1048</v>
      </c>
      <c r="H22" s="31">
        <v>144</v>
      </c>
      <c r="I22" s="31">
        <v>8</v>
      </c>
      <c r="J22" s="86">
        <v>43497</v>
      </c>
      <c r="K22" s="31" t="s">
        <v>1049</v>
      </c>
      <c r="L22" s="55">
        <v>11111725</v>
      </c>
      <c r="M22" s="55">
        <v>4166147</v>
      </c>
      <c r="N22" s="55">
        <v>10200000</v>
      </c>
      <c r="O22" s="55">
        <v>2918000</v>
      </c>
      <c r="P22" s="55">
        <v>504128</v>
      </c>
      <c r="Q22" s="55">
        <v>28900000</v>
      </c>
      <c r="R22" s="31" t="s">
        <v>968</v>
      </c>
      <c r="S22" s="55">
        <v>28900000</v>
      </c>
      <c r="T22" s="16">
        <v>14750000</v>
      </c>
      <c r="U22" s="72"/>
      <c r="V22" s="87">
        <v>8935171</v>
      </c>
      <c r="W22" s="57">
        <v>0</v>
      </c>
      <c r="X22" s="57">
        <v>0</v>
      </c>
      <c r="Y22" s="65">
        <v>5214829</v>
      </c>
      <c r="Z22" s="32">
        <v>28900000</v>
      </c>
      <c r="AA22" s="55">
        <v>28900000</v>
      </c>
      <c r="AB22" s="16"/>
      <c r="AC22" s="16"/>
      <c r="AD22" s="72">
        <v>14750000</v>
      </c>
      <c r="AE22" s="16"/>
      <c r="AF22" s="16"/>
      <c r="AG22" s="16"/>
      <c r="AH22" s="16"/>
      <c r="AI22" s="16"/>
      <c r="AJ22" s="16"/>
      <c r="AK22" s="16">
        <v>971311</v>
      </c>
      <c r="AL22" s="16">
        <v>8935171</v>
      </c>
      <c r="AM22" s="16"/>
      <c r="AN22" s="16"/>
      <c r="AO22" s="16">
        <v>8935171</v>
      </c>
      <c r="AP22" s="65">
        <v>5214829</v>
      </c>
      <c r="AQ22" s="34">
        <v>28900000</v>
      </c>
      <c r="AR22" s="35">
        <v>28900000</v>
      </c>
      <c r="AS22" s="17"/>
      <c r="AT22" s="17"/>
    </row>
    <row r="23" spans="1:46" x14ac:dyDescent="0.25">
      <c r="A23" s="31">
        <v>10676</v>
      </c>
      <c r="B23" s="39" t="s">
        <v>1050</v>
      </c>
      <c r="C23" s="39" t="s">
        <v>1051</v>
      </c>
      <c r="D23" s="90" t="s">
        <v>1052</v>
      </c>
      <c r="E23" s="93" t="s">
        <v>612</v>
      </c>
      <c r="F23" s="28">
        <v>20850</v>
      </c>
      <c r="G23" s="90" t="s">
        <v>1027</v>
      </c>
      <c r="H23" s="90">
        <v>70</v>
      </c>
      <c r="I23" s="90">
        <v>17</v>
      </c>
      <c r="J23" s="86">
        <v>43509</v>
      </c>
      <c r="K23" s="31" t="s">
        <v>967</v>
      </c>
      <c r="L23" s="55">
        <v>19007785</v>
      </c>
      <c r="M23" s="55">
        <v>5072441</v>
      </c>
      <c r="N23" s="55">
        <v>3750000</v>
      </c>
      <c r="O23" s="55">
        <v>2497000</v>
      </c>
      <c r="P23" s="55">
        <v>315067</v>
      </c>
      <c r="Q23" s="55">
        <v>30642293</v>
      </c>
      <c r="R23" s="31" t="s">
        <v>968</v>
      </c>
      <c r="S23" s="55">
        <v>30642293</v>
      </c>
      <c r="T23" s="16"/>
      <c r="U23" s="72">
        <v>0</v>
      </c>
      <c r="V23" s="64">
        <v>14998500</v>
      </c>
      <c r="W23" s="57">
        <v>0</v>
      </c>
      <c r="X23" s="57">
        <v>0</v>
      </c>
      <c r="Y23" s="82">
        <v>15643793</v>
      </c>
      <c r="Z23" s="32">
        <v>30642293</v>
      </c>
      <c r="AA23" s="55">
        <v>30642293</v>
      </c>
      <c r="AB23" s="16"/>
      <c r="AC23" s="16"/>
      <c r="AD23" s="66">
        <v>0</v>
      </c>
      <c r="AE23" s="16"/>
      <c r="AF23" s="16"/>
      <c r="AG23" s="16"/>
      <c r="AH23" s="16"/>
      <c r="AI23" s="16"/>
      <c r="AJ23" s="16"/>
      <c r="AK23" s="16"/>
      <c r="AL23" s="16"/>
      <c r="AM23" s="16">
        <v>1500000</v>
      </c>
      <c r="AN23" s="16">
        <v>14998500</v>
      </c>
      <c r="AO23" s="16">
        <v>14998500</v>
      </c>
      <c r="AP23" s="82">
        <v>15643793</v>
      </c>
      <c r="AQ23" s="34">
        <v>30642293</v>
      </c>
      <c r="AR23" s="85">
        <v>30642293</v>
      </c>
      <c r="AS23" s="17"/>
      <c r="AT23" s="17"/>
    </row>
    <row r="24" spans="1:46" x14ac:dyDescent="0.25">
      <c r="A24" s="31">
        <v>10684</v>
      </c>
      <c r="B24" s="39" t="s">
        <v>1053</v>
      </c>
      <c r="C24" s="39" t="s">
        <v>478</v>
      </c>
      <c r="D24" s="39" t="s">
        <v>1054</v>
      </c>
      <c r="E24" s="39" t="s">
        <v>205</v>
      </c>
      <c r="F24" s="17">
        <v>21009</v>
      </c>
      <c r="G24" s="31" t="s">
        <v>974</v>
      </c>
      <c r="H24" s="31">
        <v>57</v>
      </c>
      <c r="I24" s="31">
        <v>9</v>
      </c>
      <c r="J24" s="86">
        <v>43531</v>
      </c>
      <c r="K24" s="31" t="s">
        <v>967</v>
      </c>
      <c r="L24" s="55">
        <v>9318289</v>
      </c>
      <c r="M24" s="55">
        <v>3701876</v>
      </c>
      <c r="N24" s="55">
        <v>2000000</v>
      </c>
      <c r="O24" s="55">
        <v>1937894</v>
      </c>
      <c r="P24" s="55">
        <v>578034</v>
      </c>
      <c r="Q24" s="55">
        <v>17536093</v>
      </c>
      <c r="R24" s="31" t="s">
        <v>968</v>
      </c>
      <c r="S24" s="55">
        <v>17536093</v>
      </c>
      <c r="T24" s="16"/>
      <c r="U24" s="72">
        <v>0</v>
      </c>
      <c r="V24" s="87">
        <v>14398560</v>
      </c>
      <c r="W24" s="57">
        <v>0</v>
      </c>
      <c r="X24" s="57">
        <v>0</v>
      </c>
      <c r="Y24" s="65">
        <v>3137533</v>
      </c>
      <c r="Z24" s="32">
        <v>17536093</v>
      </c>
      <c r="AA24" s="55">
        <v>17536093</v>
      </c>
      <c r="AB24" s="16"/>
      <c r="AC24" s="16"/>
      <c r="AD24" s="66">
        <v>0</v>
      </c>
      <c r="AE24" s="16"/>
      <c r="AF24" s="16"/>
      <c r="AG24" s="16"/>
      <c r="AH24" s="16"/>
      <c r="AI24" s="16"/>
      <c r="AJ24" s="16"/>
      <c r="AK24" s="16"/>
      <c r="AL24" s="16"/>
      <c r="AM24" s="16">
        <v>1500000</v>
      </c>
      <c r="AN24" s="16">
        <v>14398560</v>
      </c>
      <c r="AO24" s="16">
        <v>14398560</v>
      </c>
      <c r="AP24" s="65">
        <v>3137533</v>
      </c>
      <c r="AQ24" s="34">
        <v>17536093</v>
      </c>
      <c r="AR24" s="35">
        <v>17536093</v>
      </c>
      <c r="AS24" s="17"/>
      <c r="AT24" s="17"/>
    </row>
    <row r="25" spans="1:46" ht="30" x14ac:dyDescent="0.25">
      <c r="A25" s="31">
        <v>10727</v>
      </c>
      <c r="B25" s="39" t="s">
        <v>1055</v>
      </c>
      <c r="C25" s="39" t="s">
        <v>1045</v>
      </c>
      <c r="D25" s="31" t="s">
        <v>1056</v>
      </c>
      <c r="E25" s="39" t="s">
        <v>341</v>
      </c>
      <c r="F25" s="17">
        <v>20602</v>
      </c>
      <c r="G25" s="31" t="s">
        <v>1022</v>
      </c>
      <c r="H25" s="31">
        <v>136</v>
      </c>
      <c r="I25" s="31">
        <v>7</v>
      </c>
      <c r="J25" s="86">
        <v>43509</v>
      </c>
      <c r="K25" s="31" t="s">
        <v>1020</v>
      </c>
      <c r="L25" s="55">
        <v>8483166</v>
      </c>
      <c r="M25" s="55">
        <v>4729713</v>
      </c>
      <c r="N25" s="55">
        <v>22000000</v>
      </c>
      <c r="O25" s="55">
        <v>3300000</v>
      </c>
      <c r="P25" s="55">
        <v>542621</v>
      </c>
      <c r="Q25" s="55">
        <v>39055500</v>
      </c>
      <c r="R25" s="31" t="s">
        <v>968</v>
      </c>
      <c r="S25" s="55">
        <v>39055500</v>
      </c>
      <c r="T25" s="16">
        <v>19500000</v>
      </c>
      <c r="U25" s="72"/>
      <c r="V25" s="87">
        <v>11820000</v>
      </c>
      <c r="W25" s="57">
        <v>0</v>
      </c>
      <c r="X25" s="57">
        <v>0</v>
      </c>
      <c r="Y25" s="65">
        <v>7735500</v>
      </c>
      <c r="Z25" s="32">
        <v>39055500</v>
      </c>
      <c r="AA25" s="55">
        <v>39055500</v>
      </c>
      <c r="AB25" s="16"/>
      <c r="AC25" s="16"/>
      <c r="AD25" s="72">
        <v>19500000</v>
      </c>
      <c r="AE25" s="16"/>
      <c r="AF25" s="16"/>
      <c r="AG25" s="16"/>
      <c r="AH25" s="16"/>
      <c r="AI25" s="16"/>
      <c r="AJ25" s="16"/>
      <c r="AK25" s="16">
        <v>1295342</v>
      </c>
      <c r="AL25" s="16">
        <v>11820000</v>
      </c>
      <c r="AM25" s="16"/>
      <c r="AN25" s="16"/>
      <c r="AO25" s="16">
        <v>11820000</v>
      </c>
      <c r="AP25" s="65">
        <v>7735500</v>
      </c>
      <c r="AQ25" s="34">
        <v>39055500</v>
      </c>
      <c r="AR25" s="35">
        <v>39055500</v>
      </c>
      <c r="AS25" s="17"/>
      <c r="AT25" s="17"/>
    </row>
    <row r="26" spans="1:46" ht="30" x14ac:dyDescent="0.25">
      <c r="A26" s="31">
        <v>10728</v>
      </c>
      <c r="B26" s="39" t="s">
        <v>1058</v>
      </c>
      <c r="C26" s="39" t="s">
        <v>1045</v>
      </c>
      <c r="D26" s="31" t="s">
        <v>1059</v>
      </c>
      <c r="E26" s="39" t="s">
        <v>341</v>
      </c>
      <c r="F26" s="17">
        <v>20602</v>
      </c>
      <c r="G26" s="31" t="s">
        <v>1022</v>
      </c>
      <c r="H26" s="31">
        <v>204</v>
      </c>
      <c r="I26" s="31">
        <v>11</v>
      </c>
      <c r="J26" s="86">
        <v>43570</v>
      </c>
      <c r="K26" s="31" t="s">
        <v>1020</v>
      </c>
      <c r="L26" s="55">
        <v>11933670</v>
      </c>
      <c r="M26" s="55">
        <v>6634888</v>
      </c>
      <c r="N26" s="55">
        <v>34000000</v>
      </c>
      <c r="O26" s="55">
        <v>4400000</v>
      </c>
      <c r="P26" s="55">
        <v>886943</v>
      </c>
      <c r="Q26" s="55">
        <v>57855501</v>
      </c>
      <c r="R26" s="31" t="s">
        <v>968</v>
      </c>
      <c r="S26" s="55">
        <v>57855501</v>
      </c>
      <c r="T26" s="16">
        <v>29500000</v>
      </c>
      <c r="U26" s="72"/>
      <c r="V26" s="64">
        <v>17425000</v>
      </c>
      <c r="W26" s="57">
        <v>0</v>
      </c>
      <c r="X26" s="57">
        <v>0</v>
      </c>
      <c r="Y26" s="82">
        <v>10930501</v>
      </c>
      <c r="Z26" s="32">
        <v>57855501</v>
      </c>
      <c r="AA26" s="55">
        <v>57855501</v>
      </c>
      <c r="AB26" s="16"/>
      <c r="AC26" s="16"/>
      <c r="AD26" s="66">
        <v>29500000</v>
      </c>
      <c r="AE26" s="16"/>
      <c r="AF26" s="16"/>
      <c r="AG26" s="16"/>
      <c r="AH26" s="16"/>
      <c r="AI26" s="16"/>
      <c r="AJ26" s="16"/>
      <c r="AK26" s="16">
        <v>1904562</v>
      </c>
      <c r="AL26" s="16">
        <v>17425000</v>
      </c>
      <c r="AM26" s="16"/>
      <c r="AN26" s="16"/>
      <c r="AO26" s="16">
        <v>17425000</v>
      </c>
      <c r="AP26" s="82">
        <v>10930501</v>
      </c>
      <c r="AQ26" s="34">
        <v>57855501</v>
      </c>
      <c r="AR26" s="85">
        <v>57855501</v>
      </c>
      <c r="AS26" s="17"/>
      <c r="AT26" s="17"/>
    </row>
    <row r="27" spans="1:46" x14ac:dyDescent="0.25">
      <c r="A27" s="31">
        <v>10663</v>
      </c>
      <c r="B27" s="378" t="s">
        <v>1060</v>
      </c>
      <c r="C27" s="31" t="s">
        <v>1061</v>
      </c>
      <c r="D27" s="378" t="s">
        <v>1062</v>
      </c>
      <c r="E27" s="378" t="s">
        <v>977</v>
      </c>
      <c r="F27" s="411">
        <v>21701</v>
      </c>
      <c r="G27" s="378" t="s">
        <v>977</v>
      </c>
      <c r="H27" s="380">
        <v>86</v>
      </c>
      <c r="I27" s="380"/>
      <c r="J27" s="381">
        <v>43573</v>
      </c>
      <c r="K27" s="31" t="s">
        <v>967</v>
      </c>
      <c r="L27" s="56">
        <v>13223322</v>
      </c>
      <c r="M27" s="55">
        <v>3399639</v>
      </c>
      <c r="N27" s="16">
        <v>1750000</v>
      </c>
      <c r="O27" s="55">
        <v>2261383</v>
      </c>
      <c r="P27" s="55">
        <v>1654849</v>
      </c>
      <c r="Q27" s="55">
        <v>22289193</v>
      </c>
      <c r="R27" s="31" t="s">
        <v>1017</v>
      </c>
      <c r="S27" s="55">
        <v>22289193</v>
      </c>
      <c r="T27" s="17"/>
      <c r="U27" s="55">
        <v>10940000</v>
      </c>
      <c r="V27" s="87">
        <v>6575000</v>
      </c>
      <c r="W27" s="57">
        <v>3306680</v>
      </c>
      <c r="X27" s="57">
        <v>0</v>
      </c>
      <c r="Y27" s="65">
        <v>1467513</v>
      </c>
      <c r="Z27" s="32">
        <v>22289193</v>
      </c>
      <c r="AA27" s="55">
        <v>22289193</v>
      </c>
      <c r="AB27" s="16"/>
      <c r="AC27" s="55"/>
      <c r="AD27" s="66">
        <v>10940000</v>
      </c>
      <c r="AE27" s="16">
        <v>806680</v>
      </c>
      <c r="AF27" s="16">
        <v>2500000</v>
      </c>
      <c r="AG27" s="16"/>
      <c r="AH27" s="16"/>
      <c r="AI27" s="55"/>
      <c r="AJ27" s="55"/>
      <c r="AK27" s="55">
        <v>708935</v>
      </c>
      <c r="AL27" s="55">
        <v>6575000</v>
      </c>
      <c r="AM27" s="16"/>
      <c r="AN27" s="16"/>
      <c r="AO27" s="16">
        <v>6575000</v>
      </c>
      <c r="AP27" s="65">
        <v>1467513</v>
      </c>
      <c r="AQ27" s="34">
        <v>22289193</v>
      </c>
      <c r="AR27" s="35">
        <v>22289193</v>
      </c>
      <c r="AS27" s="17"/>
      <c r="AT27" s="17"/>
    </row>
    <row r="28" spans="1:46" x14ac:dyDescent="0.25">
      <c r="A28" s="31">
        <v>10674</v>
      </c>
      <c r="B28" s="378" t="s">
        <v>1063</v>
      </c>
      <c r="C28" s="31" t="s">
        <v>1028</v>
      </c>
      <c r="D28" s="378" t="s">
        <v>1064</v>
      </c>
      <c r="E28" s="378" t="s">
        <v>299</v>
      </c>
      <c r="F28" s="411">
        <v>21236</v>
      </c>
      <c r="G28" s="378" t="s">
        <v>104</v>
      </c>
      <c r="H28" s="380">
        <v>100</v>
      </c>
      <c r="I28" s="380"/>
      <c r="J28" s="381">
        <v>43579</v>
      </c>
      <c r="K28" s="31" t="s">
        <v>1020</v>
      </c>
      <c r="L28" s="56">
        <v>2906774</v>
      </c>
      <c r="M28" s="55">
        <v>1871237</v>
      </c>
      <c r="N28" s="16">
        <v>11637957</v>
      </c>
      <c r="O28" s="55">
        <v>1734014</v>
      </c>
      <c r="P28" s="55">
        <v>603678</v>
      </c>
      <c r="Q28" s="55">
        <v>18753660</v>
      </c>
      <c r="R28" s="31" t="s">
        <v>1017</v>
      </c>
      <c r="S28" s="55">
        <v>18753660</v>
      </c>
      <c r="T28" s="16">
        <v>8820000</v>
      </c>
      <c r="U28" s="55"/>
      <c r="V28" s="87">
        <v>4819718</v>
      </c>
      <c r="W28" s="57">
        <v>2500000</v>
      </c>
      <c r="X28" s="57">
        <v>0</v>
      </c>
      <c r="Y28" s="65">
        <v>2613942</v>
      </c>
      <c r="Z28" s="32">
        <v>18753660</v>
      </c>
      <c r="AA28" s="55">
        <v>18753660</v>
      </c>
      <c r="AB28" s="16"/>
      <c r="AC28" s="55"/>
      <c r="AD28" s="72">
        <v>8820000</v>
      </c>
      <c r="AE28" s="16"/>
      <c r="AF28" s="16">
        <v>2500000</v>
      </c>
      <c r="AG28" s="16"/>
      <c r="AH28" s="16"/>
      <c r="AI28" s="55"/>
      <c r="AJ28" s="55"/>
      <c r="AK28" s="55"/>
      <c r="AL28" s="55">
        <v>4819718</v>
      </c>
      <c r="AM28" s="16"/>
      <c r="AN28" s="16"/>
      <c r="AO28" s="16">
        <v>4819718</v>
      </c>
      <c r="AP28" s="65">
        <v>2613942</v>
      </c>
      <c r="AQ28" s="34">
        <v>18753660</v>
      </c>
      <c r="AR28" s="35">
        <v>18753660</v>
      </c>
      <c r="AS28" s="17"/>
      <c r="AT28" s="17"/>
    </row>
    <row r="29" spans="1:46" x14ac:dyDescent="0.25">
      <c r="A29" s="31">
        <v>10675</v>
      </c>
      <c r="B29" s="378" t="s">
        <v>1065</v>
      </c>
      <c r="C29" s="31" t="s">
        <v>1028</v>
      </c>
      <c r="D29" s="378" t="s">
        <v>1066</v>
      </c>
      <c r="E29" s="378" t="s">
        <v>1067</v>
      </c>
      <c r="F29" s="411">
        <v>21207</v>
      </c>
      <c r="G29" s="30" t="s">
        <v>984</v>
      </c>
      <c r="H29" s="380">
        <v>101</v>
      </c>
      <c r="I29" s="380"/>
      <c r="J29" s="381">
        <v>43606</v>
      </c>
      <c r="K29" s="31" t="s">
        <v>1020</v>
      </c>
      <c r="L29" s="56">
        <v>2962109</v>
      </c>
      <c r="M29" s="55">
        <v>1705638</v>
      </c>
      <c r="N29" s="16">
        <v>9113330</v>
      </c>
      <c r="O29" s="55">
        <v>1547562</v>
      </c>
      <c r="P29" s="55">
        <v>580042</v>
      </c>
      <c r="Q29" s="55">
        <v>15908681</v>
      </c>
      <c r="R29" s="31" t="s">
        <v>1017</v>
      </c>
      <c r="S29" s="55">
        <v>15908681</v>
      </c>
      <c r="T29" s="16">
        <v>7450000</v>
      </c>
      <c r="U29" s="55"/>
      <c r="V29" s="64">
        <v>3964116</v>
      </c>
      <c r="W29" s="57">
        <v>2500000</v>
      </c>
      <c r="X29" s="57">
        <v>0</v>
      </c>
      <c r="Y29" s="82">
        <v>1994565</v>
      </c>
      <c r="Z29" s="32">
        <v>15908681</v>
      </c>
      <c r="AA29" s="55">
        <v>15908681</v>
      </c>
      <c r="AB29" s="16"/>
      <c r="AC29" s="55"/>
      <c r="AD29" s="66">
        <v>7450000</v>
      </c>
      <c r="AE29" s="16"/>
      <c r="AF29" s="16">
        <v>2500000</v>
      </c>
      <c r="AG29" s="16"/>
      <c r="AH29" s="16"/>
      <c r="AI29" s="55"/>
      <c r="AJ29" s="55"/>
      <c r="AK29" s="55">
        <v>406576</v>
      </c>
      <c r="AL29" s="55">
        <v>3964116</v>
      </c>
      <c r="AM29" s="16"/>
      <c r="AN29" s="16"/>
      <c r="AO29" s="16">
        <v>3964116</v>
      </c>
      <c r="AP29" s="82">
        <v>1994565</v>
      </c>
      <c r="AQ29" s="34">
        <v>15908681</v>
      </c>
      <c r="AR29" s="85">
        <v>15908681</v>
      </c>
      <c r="AS29" s="17"/>
      <c r="AT29" s="17"/>
    </row>
    <row r="30" spans="1:46" x14ac:dyDescent="0.25">
      <c r="A30" s="31">
        <v>10626</v>
      </c>
      <c r="B30" s="378" t="s">
        <v>1068</v>
      </c>
      <c r="C30" s="31" t="s">
        <v>1038</v>
      </c>
      <c r="D30" s="378" t="s">
        <v>1072</v>
      </c>
      <c r="E30" s="378" t="s">
        <v>1073</v>
      </c>
      <c r="F30" s="378"/>
      <c r="G30" s="378" t="s">
        <v>1094</v>
      </c>
      <c r="H30" s="380">
        <v>58</v>
      </c>
      <c r="I30" s="380">
        <v>9</v>
      </c>
      <c r="J30" s="381">
        <v>43616</v>
      </c>
      <c r="K30" s="31" t="s">
        <v>1020</v>
      </c>
      <c r="L30" s="56">
        <v>6930268</v>
      </c>
      <c r="M30" s="55">
        <v>1761141</v>
      </c>
      <c r="N30" s="16">
        <v>2137600</v>
      </c>
      <c r="O30" s="55">
        <v>1399545</v>
      </c>
      <c r="P30" s="55">
        <v>737705</v>
      </c>
      <c r="Q30" s="55">
        <v>12966259</v>
      </c>
      <c r="R30" s="31" t="s">
        <v>968</v>
      </c>
      <c r="S30" s="55">
        <v>12966259</v>
      </c>
      <c r="T30" s="17"/>
      <c r="U30" s="55"/>
      <c r="V30" s="87">
        <v>7497742</v>
      </c>
      <c r="W30" s="57">
        <v>2399015</v>
      </c>
      <c r="X30" s="57">
        <v>0</v>
      </c>
      <c r="Y30" s="65">
        <v>3069502</v>
      </c>
      <c r="Z30" s="32">
        <v>12966259</v>
      </c>
      <c r="AA30" s="55">
        <v>12966259</v>
      </c>
      <c r="AB30" s="16"/>
      <c r="AC30" s="55"/>
      <c r="AD30" s="66">
        <v>0</v>
      </c>
      <c r="AE30" s="16">
        <v>2399015</v>
      </c>
      <c r="AF30" s="16"/>
      <c r="AG30" s="16"/>
      <c r="AH30" s="16"/>
      <c r="AI30" s="55"/>
      <c r="AJ30" s="55"/>
      <c r="AK30" s="55"/>
      <c r="AL30" s="55"/>
      <c r="AM30" s="16">
        <v>840554</v>
      </c>
      <c r="AN30" s="16">
        <v>7497742</v>
      </c>
      <c r="AO30" s="16">
        <v>7497742</v>
      </c>
      <c r="AP30" s="65">
        <v>3069502</v>
      </c>
      <c r="AQ30" s="34">
        <v>12966259</v>
      </c>
      <c r="AR30" s="35">
        <v>12966259</v>
      </c>
      <c r="AS30" s="17"/>
      <c r="AT30" s="17"/>
    </row>
    <row r="31" spans="1:46" x14ac:dyDescent="0.25">
      <c r="A31" s="31">
        <v>10664</v>
      </c>
      <c r="B31" s="378" t="s">
        <v>1069</v>
      </c>
      <c r="C31" s="31" t="s">
        <v>1093</v>
      </c>
      <c r="D31" s="378" t="s">
        <v>1074</v>
      </c>
      <c r="E31" s="378" t="s">
        <v>1076</v>
      </c>
      <c r="F31" s="378" t="s">
        <v>1075</v>
      </c>
      <c r="G31" s="378" t="s">
        <v>285</v>
      </c>
      <c r="H31" s="380">
        <v>69</v>
      </c>
      <c r="I31" s="380"/>
      <c r="J31" s="381">
        <v>43643</v>
      </c>
      <c r="K31" s="31" t="s">
        <v>1020</v>
      </c>
      <c r="L31" s="56">
        <v>5541668</v>
      </c>
      <c r="M31" s="55">
        <v>1741692</v>
      </c>
      <c r="N31" s="16">
        <v>3770283</v>
      </c>
      <c r="O31" s="55">
        <v>1371047</v>
      </c>
      <c r="P31" s="55">
        <v>638746</v>
      </c>
      <c r="Q31" s="55">
        <v>13063436</v>
      </c>
      <c r="R31" s="31" t="s">
        <v>968</v>
      </c>
      <c r="S31" s="55">
        <v>13063436</v>
      </c>
      <c r="T31" s="16">
        <v>2530000</v>
      </c>
      <c r="U31" s="55">
        <v>3600000</v>
      </c>
      <c r="V31" s="87">
        <v>2842533</v>
      </c>
      <c r="W31" s="57">
        <v>2500000</v>
      </c>
      <c r="X31" s="57">
        <v>0</v>
      </c>
      <c r="Y31" s="65">
        <v>1590903</v>
      </c>
      <c r="Z31" s="32">
        <v>13063436</v>
      </c>
      <c r="AA31" s="55">
        <v>13063436</v>
      </c>
      <c r="AB31" s="55"/>
      <c r="AC31" s="55"/>
      <c r="AD31" s="72">
        <v>6130000</v>
      </c>
      <c r="AE31" s="55"/>
      <c r="AF31" s="55">
        <v>2500000</v>
      </c>
      <c r="AG31" s="55"/>
      <c r="AH31" s="55"/>
      <c r="AI31" s="55"/>
      <c r="AJ31" s="55"/>
      <c r="AK31" s="55">
        <v>305679</v>
      </c>
      <c r="AL31" s="55">
        <v>2842533</v>
      </c>
      <c r="AM31" s="55"/>
      <c r="AN31" s="55"/>
      <c r="AO31" s="16">
        <v>2842533</v>
      </c>
      <c r="AP31" s="65">
        <v>1590903</v>
      </c>
      <c r="AQ31" s="34">
        <v>13063436</v>
      </c>
      <c r="AR31" s="35">
        <v>13063436</v>
      </c>
      <c r="AS31" s="17"/>
      <c r="AT31" s="17"/>
    </row>
    <row r="32" spans="1:46" x14ac:dyDescent="0.25">
      <c r="A32" s="31">
        <v>10654</v>
      </c>
      <c r="B32" s="378" t="s">
        <v>1070</v>
      </c>
      <c r="C32" s="31" t="s">
        <v>1077</v>
      </c>
      <c r="D32" s="378" t="s">
        <v>1092</v>
      </c>
      <c r="E32" s="30" t="s">
        <v>979</v>
      </c>
      <c r="F32" s="378">
        <v>21202</v>
      </c>
      <c r="G32" s="30" t="s">
        <v>984</v>
      </c>
      <c r="H32" s="380">
        <v>104</v>
      </c>
      <c r="I32" s="380">
        <v>8</v>
      </c>
      <c r="J32" s="381">
        <v>43643</v>
      </c>
      <c r="K32" s="31" t="s">
        <v>967</v>
      </c>
      <c r="L32" s="56">
        <v>21654656</v>
      </c>
      <c r="M32" s="55">
        <v>1630652</v>
      </c>
      <c r="N32" s="16">
        <v>988000</v>
      </c>
      <c r="O32" s="55">
        <v>2946887</v>
      </c>
      <c r="P32" s="55">
        <v>3219873</v>
      </c>
      <c r="Q32" s="55">
        <v>30440068</v>
      </c>
      <c r="R32" s="31" t="s">
        <v>968</v>
      </c>
      <c r="S32" s="55">
        <v>30440068</v>
      </c>
      <c r="T32" s="16">
        <v>2400000</v>
      </c>
      <c r="U32" s="55">
        <v>12500000</v>
      </c>
      <c r="V32" s="64">
        <v>8375962</v>
      </c>
      <c r="W32" s="57">
        <v>4825000</v>
      </c>
      <c r="X32" s="57">
        <v>0</v>
      </c>
      <c r="Y32" s="82">
        <v>2339106</v>
      </c>
      <c r="Z32" s="32">
        <v>30440068</v>
      </c>
      <c r="AA32" s="55">
        <v>30440068</v>
      </c>
      <c r="AB32" s="55"/>
      <c r="AC32" s="55"/>
      <c r="AD32" s="66">
        <v>14900000</v>
      </c>
      <c r="AE32" s="55"/>
      <c r="AF32" s="55">
        <v>2500000</v>
      </c>
      <c r="AG32" s="55">
        <v>2325000</v>
      </c>
      <c r="AH32" s="55"/>
      <c r="AI32" s="55"/>
      <c r="AJ32" s="55"/>
      <c r="AK32" s="55">
        <v>905600</v>
      </c>
      <c r="AL32" s="55">
        <v>8375962</v>
      </c>
      <c r="AM32" s="55"/>
      <c r="AN32" s="55"/>
      <c r="AO32" s="16">
        <v>8375962</v>
      </c>
      <c r="AP32" s="82">
        <v>2339106</v>
      </c>
      <c r="AQ32" s="34">
        <v>30440068</v>
      </c>
      <c r="AR32" s="85">
        <v>30440068</v>
      </c>
      <c r="AS32" s="17"/>
      <c r="AT32" s="17"/>
    </row>
    <row r="33" spans="1:46" x14ac:dyDescent="0.25">
      <c r="A33" s="31">
        <v>10660</v>
      </c>
      <c r="B33" s="378" t="s">
        <v>1071</v>
      </c>
      <c r="C33" s="31" t="s">
        <v>1079</v>
      </c>
      <c r="D33" s="378" t="s">
        <v>1078</v>
      </c>
      <c r="E33" s="378" t="s">
        <v>1034</v>
      </c>
      <c r="F33" s="378">
        <v>20910</v>
      </c>
      <c r="G33" s="378" t="s">
        <v>1027</v>
      </c>
      <c r="H33" s="380">
        <v>68</v>
      </c>
      <c r="I33" s="380"/>
      <c r="J33" s="381">
        <v>43644</v>
      </c>
      <c r="K33" s="31" t="s">
        <v>967</v>
      </c>
      <c r="L33" s="56">
        <v>20781462</v>
      </c>
      <c r="M33" s="55">
        <v>5772890</v>
      </c>
      <c r="N33" s="16">
        <v>0</v>
      </c>
      <c r="O33" s="55">
        <v>2500000</v>
      </c>
      <c r="P33" s="55">
        <v>9804852</v>
      </c>
      <c r="Q33" s="55">
        <v>38859204</v>
      </c>
      <c r="R33" s="31" t="s">
        <v>968</v>
      </c>
      <c r="S33" s="55">
        <v>38859204</v>
      </c>
      <c r="T33" s="16">
        <v>9400000</v>
      </c>
      <c r="U33" s="55">
        <v>8100000</v>
      </c>
      <c r="V33" s="87">
        <v>11774631</v>
      </c>
      <c r="W33" s="57">
        <v>2500000</v>
      </c>
      <c r="X33" s="57">
        <v>1941652</v>
      </c>
      <c r="Y33" s="65">
        <v>5142921</v>
      </c>
      <c r="Z33" s="32">
        <v>38859204</v>
      </c>
      <c r="AA33" s="55">
        <v>38859204</v>
      </c>
      <c r="AB33" s="55"/>
      <c r="AC33" s="55">
        <v>1941652</v>
      </c>
      <c r="AD33" s="66">
        <v>17500000</v>
      </c>
      <c r="AE33" s="55"/>
      <c r="AF33" s="55">
        <v>2500000</v>
      </c>
      <c r="AG33" s="55"/>
      <c r="AH33" s="55"/>
      <c r="AI33" s="55"/>
      <c r="AJ33" s="55"/>
      <c r="AK33" s="55">
        <v>1143282</v>
      </c>
      <c r="AL33" s="55">
        <v>11774631</v>
      </c>
      <c r="AM33" s="55"/>
      <c r="AN33" s="55"/>
      <c r="AO33" s="16">
        <v>11774631</v>
      </c>
      <c r="AP33" s="65">
        <v>5142921</v>
      </c>
      <c r="AQ33" s="34">
        <v>38859204</v>
      </c>
      <c r="AR33" s="35">
        <v>38859204</v>
      </c>
      <c r="AS33" s="17"/>
      <c r="AT33" s="17"/>
    </row>
    <row r="34" spans="1:46" x14ac:dyDescent="0.25">
      <c r="A34" s="31">
        <v>10736</v>
      </c>
      <c r="B34" s="378" t="s">
        <v>1091</v>
      </c>
      <c r="C34" s="31" t="s">
        <v>1089</v>
      </c>
      <c r="D34" s="378" t="s">
        <v>1072</v>
      </c>
      <c r="E34" s="30" t="s">
        <v>1095</v>
      </c>
      <c r="F34" s="378"/>
      <c r="G34" s="378" t="s">
        <v>979</v>
      </c>
      <c r="H34" s="380">
        <v>5</v>
      </c>
      <c r="I34" s="380">
        <v>5</v>
      </c>
      <c r="J34" s="381">
        <v>43644</v>
      </c>
      <c r="K34" s="31" t="s">
        <v>990</v>
      </c>
      <c r="L34" s="56">
        <v>598161</v>
      </c>
      <c r="M34" s="55">
        <v>169040</v>
      </c>
      <c r="N34" s="16">
        <v>795106</v>
      </c>
      <c r="O34" s="55">
        <v>173358</v>
      </c>
      <c r="P34" s="55">
        <v>38395</v>
      </c>
      <c r="Q34" s="55">
        <v>1774060</v>
      </c>
      <c r="R34" s="31" t="s">
        <v>968</v>
      </c>
      <c r="S34" s="55">
        <v>1774060</v>
      </c>
      <c r="T34" s="17"/>
      <c r="U34" s="55"/>
      <c r="V34" s="64">
        <v>0</v>
      </c>
      <c r="W34" s="57">
        <v>1420700</v>
      </c>
      <c r="X34" s="57">
        <v>0</v>
      </c>
      <c r="Y34" s="65">
        <v>353360</v>
      </c>
      <c r="Z34" s="32">
        <v>1774060</v>
      </c>
      <c r="AA34" s="55">
        <v>1774060</v>
      </c>
      <c r="AB34" s="55"/>
      <c r="AC34" s="55"/>
      <c r="AD34" s="66"/>
      <c r="AE34" s="55">
        <v>1420700</v>
      </c>
      <c r="AF34" s="55"/>
      <c r="AG34" s="55"/>
      <c r="AH34" s="55"/>
      <c r="AI34" s="55"/>
      <c r="AJ34" s="55"/>
      <c r="AK34" s="55"/>
      <c r="AL34" s="55"/>
      <c r="AM34" s="55"/>
      <c r="AN34" s="55"/>
      <c r="AO34" s="16">
        <v>0</v>
      </c>
      <c r="AP34" s="65">
        <v>353360</v>
      </c>
      <c r="AQ34" s="34">
        <v>1774060</v>
      </c>
      <c r="AR34" s="35">
        <v>1774060</v>
      </c>
      <c r="AS34" s="17"/>
      <c r="AT34" s="17"/>
    </row>
    <row r="35" spans="1:46" x14ac:dyDescent="0.25">
      <c r="A35" s="31">
        <v>10619</v>
      </c>
      <c r="B35" s="378" t="s">
        <v>1080</v>
      </c>
      <c r="C35" s="31" t="s">
        <v>1087</v>
      </c>
      <c r="D35" s="378" t="s">
        <v>1088</v>
      </c>
      <c r="E35" s="378" t="s">
        <v>104</v>
      </c>
      <c r="F35" s="378">
        <v>21202</v>
      </c>
      <c r="G35" s="30" t="s">
        <v>984</v>
      </c>
      <c r="H35" s="380">
        <v>60</v>
      </c>
      <c r="I35" s="380">
        <v>13</v>
      </c>
      <c r="J35" s="381">
        <v>43646</v>
      </c>
      <c r="K35" s="31" t="s">
        <v>967</v>
      </c>
      <c r="L35" s="56">
        <v>10558020</v>
      </c>
      <c r="M35" s="55">
        <v>3733075</v>
      </c>
      <c r="N35" s="16">
        <v>450000</v>
      </c>
      <c r="O35" s="55">
        <v>1858459</v>
      </c>
      <c r="P35" s="55">
        <v>8778630</v>
      </c>
      <c r="Q35" s="55">
        <v>25378184</v>
      </c>
      <c r="R35" s="31" t="s">
        <v>968</v>
      </c>
      <c r="S35" s="55">
        <v>25378184</v>
      </c>
      <c r="T35" s="16">
        <v>8300000</v>
      </c>
      <c r="U35" s="55">
        <v>1790000</v>
      </c>
      <c r="V35" s="87">
        <v>5691617</v>
      </c>
      <c r="W35" s="57">
        <v>3925000</v>
      </c>
      <c r="X35" s="57">
        <v>1441416</v>
      </c>
      <c r="Y35" s="65">
        <v>4230151</v>
      </c>
      <c r="Z35" s="32">
        <v>25378184</v>
      </c>
      <c r="AA35" s="55">
        <v>25378184</v>
      </c>
      <c r="AB35" s="55"/>
      <c r="AC35" s="55">
        <v>1441416</v>
      </c>
      <c r="AD35" s="72">
        <v>10090000</v>
      </c>
      <c r="AE35" s="55"/>
      <c r="AF35" s="55">
        <v>2425000</v>
      </c>
      <c r="AG35" s="55"/>
      <c r="AH35" s="55">
        <v>1500000</v>
      </c>
      <c r="AI35" s="55"/>
      <c r="AJ35" s="55"/>
      <c r="AK35" s="55">
        <v>599177</v>
      </c>
      <c r="AL35" s="55">
        <v>5691617</v>
      </c>
      <c r="AM35" s="55"/>
      <c r="AN35" s="55"/>
      <c r="AO35" s="16">
        <v>5691617</v>
      </c>
      <c r="AP35" s="65">
        <v>4230151</v>
      </c>
      <c r="AQ35" s="34">
        <v>25378184</v>
      </c>
      <c r="AR35" s="35">
        <v>25378184</v>
      </c>
      <c r="AS35" s="17" t="s">
        <v>902</v>
      </c>
      <c r="AT35" s="17"/>
    </row>
    <row r="36" spans="1:46" x14ac:dyDescent="0.25">
      <c r="A36" s="31">
        <v>10768</v>
      </c>
      <c r="B36" s="378" t="s">
        <v>1083</v>
      </c>
      <c r="C36" s="31" t="s">
        <v>430</v>
      </c>
      <c r="D36" s="378" t="s">
        <v>1090</v>
      </c>
      <c r="E36" s="378" t="s">
        <v>612</v>
      </c>
      <c r="F36" s="378">
        <v>20850</v>
      </c>
      <c r="G36" s="378" t="s">
        <v>1027</v>
      </c>
      <c r="H36" s="380">
        <v>150</v>
      </c>
      <c r="I36" s="380">
        <v>11</v>
      </c>
      <c r="J36" s="381">
        <v>43559</v>
      </c>
      <c r="K36" s="31" t="s">
        <v>967</v>
      </c>
      <c r="L36" s="56">
        <v>30858071</v>
      </c>
      <c r="M36" s="55">
        <v>8294369</v>
      </c>
      <c r="N36" s="16">
        <v>6387741</v>
      </c>
      <c r="O36" s="55">
        <v>4871354</v>
      </c>
      <c r="P36" s="55">
        <v>1028070</v>
      </c>
      <c r="Q36" s="55">
        <v>51439605</v>
      </c>
      <c r="R36" s="31" t="s">
        <v>1017</v>
      </c>
      <c r="S36" s="55">
        <v>51439605</v>
      </c>
      <c r="T36" s="17"/>
      <c r="U36" s="55"/>
      <c r="V36" s="64">
        <v>15620674</v>
      </c>
      <c r="W36" s="57">
        <v>0</v>
      </c>
      <c r="X36" s="57">
        <v>0</v>
      </c>
      <c r="Y36" s="65">
        <v>35818931</v>
      </c>
      <c r="Z36" s="32">
        <v>51439605</v>
      </c>
      <c r="AA36" s="55">
        <v>51439605</v>
      </c>
      <c r="AB36" s="55"/>
      <c r="AC36" s="55"/>
      <c r="AD36" s="66"/>
      <c r="AE36" s="55"/>
      <c r="AF36" s="55"/>
      <c r="AG36" s="55"/>
      <c r="AH36" s="55"/>
      <c r="AI36" s="55"/>
      <c r="AJ36" s="55"/>
      <c r="AK36" s="55">
        <v>1546601</v>
      </c>
      <c r="AL36" s="55">
        <v>15620674</v>
      </c>
      <c r="AM36" s="55"/>
      <c r="AN36" s="55"/>
      <c r="AO36" s="16">
        <v>15620674</v>
      </c>
      <c r="AP36" s="65">
        <v>35818931</v>
      </c>
      <c r="AQ36" s="34">
        <v>51439605</v>
      </c>
      <c r="AR36" s="85">
        <v>51439605</v>
      </c>
      <c r="AS36" s="17"/>
      <c r="AT36" s="17"/>
    </row>
    <row r="37" spans="1:46" x14ac:dyDescent="0.25">
      <c r="A37" s="31">
        <v>10665</v>
      </c>
      <c r="B37" s="378" t="s">
        <v>1082</v>
      </c>
      <c r="C37" s="31" t="s">
        <v>1084</v>
      </c>
      <c r="D37" s="378" t="s">
        <v>1085</v>
      </c>
      <c r="E37" s="378" t="s">
        <v>1034</v>
      </c>
      <c r="F37" s="378">
        <v>20910</v>
      </c>
      <c r="G37" s="378" t="s">
        <v>1027</v>
      </c>
      <c r="H37" s="380">
        <v>267</v>
      </c>
      <c r="I37" s="380"/>
      <c r="J37" s="381">
        <v>43588</v>
      </c>
      <c r="K37" s="31" t="s">
        <v>967</v>
      </c>
      <c r="L37" s="56">
        <v>74404750</v>
      </c>
      <c r="M37" s="55">
        <v>38597837</v>
      </c>
      <c r="N37" s="16">
        <v>3226667</v>
      </c>
      <c r="O37" s="55">
        <v>4500000</v>
      </c>
      <c r="P37" s="55">
        <v>2308480</v>
      </c>
      <c r="Q37" s="55">
        <v>123037734</v>
      </c>
      <c r="R37" s="31" t="s">
        <v>1017</v>
      </c>
      <c r="S37" s="55">
        <v>123037734</v>
      </c>
      <c r="T37" s="17"/>
      <c r="U37" s="55"/>
      <c r="V37" s="64">
        <v>36578829</v>
      </c>
      <c r="W37" s="57">
        <v>0</v>
      </c>
      <c r="X37" s="57">
        <v>0</v>
      </c>
      <c r="Y37" s="65">
        <v>86458905</v>
      </c>
      <c r="Z37" s="32">
        <v>123037734</v>
      </c>
      <c r="AA37" s="55">
        <v>123037734</v>
      </c>
      <c r="AB37" s="55"/>
      <c r="AC37" s="55"/>
      <c r="AD37" s="66"/>
      <c r="AE37" s="55"/>
      <c r="AF37" s="55"/>
      <c r="AG37" s="55"/>
      <c r="AH37" s="55"/>
      <c r="AI37" s="55"/>
      <c r="AJ37" s="55"/>
      <c r="AK37" s="55">
        <v>3997686</v>
      </c>
      <c r="AL37" s="55">
        <v>36578829</v>
      </c>
      <c r="AM37" s="55"/>
      <c r="AN37" s="55"/>
      <c r="AO37" s="16">
        <v>36578829</v>
      </c>
      <c r="AP37" s="65">
        <v>86458905</v>
      </c>
      <c r="AQ37" s="34">
        <v>123037734</v>
      </c>
      <c r="AR37" s="85">
        <v>123037734</v>
      </c>
      <c r="AS37" s="17"/>
      <c r="AT37" s="17"/>
    </row>
    <row r="38" spans="1:46" x14ac:dyDescent="0.25">
      <c r="A38" s="31">
        <v>10776</v>
      </c>
      <c r="B38" s="378" t="s">
        <v>1081</v>
      </c>
      <c r="C38" s="31" t="s">
        <v>1084</v>
      </c>
      <c r="D38" s="378" t="s">
        <v>1086</v>
      </c>
      <c r="E38" s="378" t="s">
        <v>1034</v>
      </c>
      <c r="F38" s="378">
        <v>20910</v>
      </c>
      <c r="G38" s="378" t="s">
        <v>1027</v>
      </c>
      <c r="H38" s="380">
        <v>124</v>
      </c>
      <c r="I38" s="380">
        <v>10</v>
      </c>
      <c r="J38" s="381">
        <v>43581</v>
      </c>
      <c r="K38" s="31" t="s">
        <v>967</v>
      </c>
      <c r="L38" s="94">
        <v>28325299</v>
      </c>
      <c r="M38" s="55">
        <v>15935774</v>
      </c>
      <c r="N38" s="55">
        <v>6860000</v>
      </c>
      <c r="O38" s="55">
        <v>3500000</v>
      </c>
      <c r="P38" s="55">
        <v>849212</v>
      </c>
      <c r="Q38" s="55">
        <v>55470285</v>
      </c>
      <c r="R38" s="31" t="s">
        <v>968</v>
      </c>
      <c r="S38" s="55">
        <v>55470285</v>
      </c>
      <c r="T38" s="17"/>
      <c r="U38" s="55"/>
      <c r="V38" s="64">
        <v>16254922</v>
      </c>
      <c r="W38" s="57">
        <v>0</v>
      </c>
      <c r="X38" s="57">
        <v>0</v>
      </c>
      <c r="Y38" s="82">
        <v>39215363</v>
      </c>
      <c r="Z38" s="32">
        <v>55470285</v>
      </c>
      <c r="AA38" s="55">
        <v>55470285</v>
      </c>
      <c r="AB38" s="55"/>
      <c r="AC38" s="55"/>
      <c r="AD38" s="66"/>
      <c r="AE38" s="55"/>
      <c r="AF38" s="16"/>
      <c r="AG38" s="55"/>
      <c r="AH38" s="55"/>
      <c r="AI38" s="55"/>
      <c r="AJ38" s="55"/>
      <c r="AK38" s="55">
        <v>1605424</v>
      </c>
      <c r="AL38" s="55">
        <v>16254922</v>
      </c>
      <c r="AM38" s="16"/>
      <c r="AN38" s="55"/>
      <c r="AO38" s="16">
        <v>16254922</v>
      </c>
      <c r="AP38" s="82">
        <v>39215363</v>
      </c>
      <c r="AQ38" s="34">
        <v>55470285</v>
      </c>
      <c r="AR38" s="85">
        <v>55470285</v>
      </c>
      <c r="AS38" s="31"/>
      <c r="AT38" s="31"/>
    </row>
    <row r="39" spans="1:46" x14ac:dyDescent="0.25">
      <c r="A39" s="46" t="s">
        <v>1732</v>
      </c>
      <c r="B39" s="46"/>
      <c r="C39" s="46"/>
      <c r="D39" s="46"/>
      <c r="E39" s="46"/>
      <c r="F39" s="46"/>
      <c r="G39" s="46"/>
      <c r="H39" s="384">
        <f>SUBTOTAL(109,FY19_Table[Units])</f>
        <v>3927</v>
      </c>
      <c r="I39" s="384">
        <f>SUBTOTAL(109,FY19_Table[DisUnits])</f>
        <v>309</v>
      </c>
      <c r="J39" s="384"/>
      <c r="K39" s="46"/>
      <c r="L39" s="412">
        <f>SUBTOTAL(109,FY19_Table[ConstructionCost])</f>
        <v>589700781</v>
      </c>
      <c r="M39" s="412">
        <f>SUBTOTAL(109,FY19_Table[SoftCost])</f>
        <v>185108426</v>
      </c>
      <c r="N39" s="412">
        <f>SUBTOTAL(109,FY19_Table[AcquisitionCost])</f>
        <v>209770240</v>
      </c>
      <c r="O39" s="412">
        <f>SUBTOTAL(109,FY19_Table[DeveloperFees])</f>
        <v>86396343.210000008</v>
      </c>
      <c r="P39" s="412">
        <f>SUBTOTAL(109,FY19_Table[Reserves])</f>
        <v>109163316</v>
      </c>
      <c r="Q39" s="412">
        <f>SUBTOTAL(109,FY19_Table[Total Development/Production Costs])</f>
        <v>1180139106.21</v>
      </c>
      <c r="R39" s="412"/>
      <c r="S39" s="412">
        <f>SUBTOTAL(109,FY19_Table[UsesTotal])</f>
        <v>1180139106.21</v>
      </c>
      <c r="T39" s="412">
        <f>SUBTOTAL(109,FY19_Table[Short Term Bond Amount])</f>
        <v>194463000</v>
      </c>
      <c r="U39" s="412">
        <f>SUBTOTAL(109,FY19_Table[Long Term Bond Funds])</f>
        <v>90410500</v>
      </c>
      <c r="V39" s="412">
        <f>SUBTOTAL(109,FY19_Table[Tax Credits])</f>
        <v>386445874</v>
      </c>
      <c r="W39" s="412">
        <f>SUBTOTAL(109,FY19_Table[State Funds])</f>
        <v>60353375</v>
      </c>
      <c r="X39" s="412">
        <f>SUBTOTAL(109,FY19_Table[Federal Funds])</f>
        <v>6731429</v>
      </c>
      <c r="Y39" s="412">
        <f>SUBTOTAL(109,FY19_Table[Leveraged Funds])</f>
        <v>441734928.21000004</v>
      </c>
      <c r="Z39" s="412">
        <f>SUBTOTAL(109,FY19_Table[TOTAL])</f>
        <v>1180139106.21</v>
      </c>
      <c r="AA39" s="412">
        <f>SUBTOTAL(109,FY19_Table[TotalCost AllFunds])</f>
        <v>1180139106.21</v>
      </c>
      <c r="AB39" s="412">
        <f>SUBTOTAL(109,FY19_Table[Fed HOME])</f>
        <v>1150000</v>
      </c>
      <c r="AC39" s="412">
        <f>SUBTOTAL(109,FY19_Table[Fed NHTF])</f>
        <v>5581429</v>
      </c>
      <c r="AD39" s="412">
        <f>SUBTOTAL(109,FY19_Table[Bond Funds])</f>
        <v>284873500</v>
      </c>
      <c r="AE39" s="412">
        <f>SUBTOTAL(109,FY19_Table[Rental Hsg Loan Program (RHP)])</f>
        <v>19910700</v>
      </c>
      <c r="AF39" s="412">
        <f>SUBTOTAL(109,FY19_Table[RHW])</f>
        <v>28070000</v>
      </c>
      <c r="AG39" s="412">
        <f>SUBTOTAL(109,FY19_Table[PRHP])</f>
        <v>10872675</v>
      </c>
      <c r="AH39" s="412">
        <f>SUBTOTAL(109,FY19_Table[Weinberg])</f>
        <v>1500000</v>
      </c>
      <c r="AI39" s="412">
        <f>SUBTOTAL(109,FY19_Table[THG])</f>
        <v>0</v>
      </c>
      <c r="AJ39" s="412">
        <f>SUBTOTAL(109,FY19_Table[FAF])</f>
        <v>0</v>
      </c>
      <c r="AK39" s="412">
        <f>SUBTOTAL(109,FY19_Table[4%Tax Credit-LIHTC-NC])</f>
        <v>24306208</v>
      </c>
      <c r="AL39" s="412">
        <f>SUBTOTAL(109,FY19_Table[4%Tax Credit Equity (RU) LIHTC-NC])</f>
        <v>235319313</v>
      </c>
      <c r="AM39" s="412">
        <f>SUBTOTAL(109,FY19_Table[9%TaxCredit-LIHTC-C])</f>
        <v>15671560</v>
      </c>
      <c r="AN39" s="412">
        <f>SUBTOTAL(109,FY19_Table[9%TaxCredit Equity (RU) LIHTC-C])</f>
        <v>151126561</v>
      </c>
      <c r="AO39" s="412">
        <f>SUBTOTAL(109,FY19_Table[TaxCredit RU_Per$])</f>
        <v>386445874</v>
      </c>
      <c r="AP39" s="412">
        <f>SUBTOTAL(109,FY19_Table[Leveraged Capital])</f>
        <v>441734928.21000004</v>
      </c>
      <c r="AQ39" s="412">
        <f>SUBTOTAL(109,FY19_Table[TOTAL2])</f>
        <v>1180139106.21</v>
      </c>
      <c r="AR39" s="412">
        <f>SUBTOTAL(109,FY19_Table[Total ProjectCost])</f>
        <v>1180139106.21</v>
      </c>
      <c r="AS39" s="412"/>
      <c r="AT39" s="412"/>
    </row>
    <row r="40" spans="1:46" x14ac:dyDescent="0.25">
      <c r="A40" s="3" t="s">
        <v>1718</v>
      </c>
      <c r="AR40" s="12"/>
    </row>
  </sheetData>
  <pageMargins left="0.7" right="0.7" top="0.75" bottom="0.75" header="0.3" footer="0.3"/>
  <pageSetup orientation="landscape" r:id="rId1"/>
  <legacyDrawing r:id="rId2"/>
  <tableParts count="1">
    <tablePart r:id="rId3"/>
  </tableParts>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282C108-8313-433C-935B-5E87C308F878}">
  <sheetPr codeName="Sheet9"/>
  <dimension ref="A1:AS44"/>
  <sheetViews>
    <sheetView topLeftCell="A4" zoomScaleNormal="100" zoomScaleSheetLayoutView="100" workbookViewId="0">
      <selection activeCell="C7" sqref="C7"/>
    </sheetView>
  </sheetViews>
  <sheetFormatPr defaultColWidth="8.7109375" defaultRowHeight="15" x14ac:dyDescent="0.25"/>
  <cols>
    <col min="1" max="1" width="13.140625" style="116" customWidth="1"/>
    <col min="2" max="2" width="23.7109375" style="116" customWidth="1"/>
    <col min="3" max="3" width="25.28515625" style="116" customWidth="1"/>
    <col min="4" max="4" width="28.28515625" style="116" customWidth="1"/>
    <col min="5" max="5" width="19.42578125" style="117" customWidth="1"/>
    <col min="6" max="6" width="14" style="118" customWidth="1"/>
    <col min="7" max="7" width="15.42578125" style="116" customWidth="1"/>
    <col min="8" max="8" width="8.140625" style="116" customWidth="1"/>
    <col min="9" max="9" width="9.7109375" style="116" customWidth="1"/>
    <col min="10" max="10" width="13.28515625" style="119" customWidth="1"/>
    <col min="11" max="11" width="14.42578125" style="116" customWidth="1"/>
    <col min="12" max="12" width="17.28515625" style="120" customWidth="1"/>
    <col min="13" max="13" width="13" style="120" customWidth="1"/>
    <col min="14" max="14" width="15.85546875" style="120" customWidth="1"/>
    <col min="15" max="15" width="15.140625" style="120" customWidth="1"/>
    <col min="16" max="16" width="12.85546875" style="120" customWidth="1"/>
    <col min="17" max="17" width="34" style="120" customWidth="1"/>
    <col min="18" max="18" width="16.28515625" style="116" customWidth="1"/>
    <col min="19" max="19" width="16.140625" style="120" bestFit="1" customWidth="1"/>
    <col min="20" max="20" width="24.42578125" style="118" customWidth="1"/>
    <col min="21" max="21" width="22.140625" style="120" customWidth="1"/>
    <col min="22" max="22" width="16.140625" style="120" bestFit="1" customWidth="1"/>
    <col min="23" max="23" width="15.140625" style="120" bestFit="1" customWidth="1"/>
    <col min="24" max="24" width="14.42578125" style="120" customWidth="1"/>
    <col min="25" max="25" width="17" style="120" customWidth="1"/>
    <col min="26" max="26" width="15.28515625" style="121" customWidth="1"/>
    <col min="27" max="27" width="18.28515625" style="120" customWidth="1"/>
    <col min="28" max="28" width="14.140625" style="120" bestFit="1" customWidth="1"/>
    <col min="29" max="29" width="16.140625" style="120" bestFit="1" customWidth="1"/>
    <col min="30" max="30" width="29.140625" style="120" customWidth="1"/>
    <col min="31" max="31" width="15.140625" style="120" bestFit="1" customWidth="1"/>
    <col min="32" max="32" width="14.140625" style="120" bestFit="1" customWidth="1"/>
    <col min="33" max="33" width="12.42578125" style="120" bestFit="1" customWidth="1"/>
    <col min="34" max="34" width="14.140625" style="120" bestFit="1" customWidth="1"/>
    <col min="35" max="35" width="12.42578125" style="120" bestFit="1" customWidth="1"/>
    <col min="36" max="36" width="22.28515625" style="120" customWidth="1"/>
    <col min="37" max="37" width="32" style="120" customWidth="1"/>
    <col min="38" max="38" width="20.42578125" style="120" customWidth="1"/>
    <col min="39" max="39" width="30.28515625" style="120" customWidth="1"/>
    <col min="40" max="40" width="18.42578125" style="120" customWidth="1"/>
    <col min="41" max="41" width="17.7109375" style="120" customWidth="1"/>
    <col min="42" max="42" width="16.140625" style="121" bestFit="1" customWidth="1"/>
    <col min="43" max="43" width="17.28515625" style="116" customWidth="1"/>
    <col min="44" max="44" width="22" style="116" customWidth="1"/>
    <col min="45" max="45" width="9" style="116" bestFit="1" customWidth="1"/>
    <col min="46" max="16384" width="8.7109375" style="116"/>
  </cols>
  <sheetData>
    <row r="1" spans="1:45" s="108" customFormat="1" ht="30.75" thickBot="1" x14ac:dyDescent="0.3">
      <c r="A1" s="98" t="s">
        <v>488</v>
      </c>
      <c r="B1" s="98" t="s">
        <v>361</v>
      </c>
      <c r="C1" s="99" t="s">
        <v>362</v>
      </c>
      <c r="D1" s="100" t="s">
        <v>19</v>
      </c>
      <c r="E1" s="101" t="s">
        <v>21</v>
      </c>
      <c r="F1" s="101" t="s">
        <v>22</v>
      </c>
      <c r="G1" s="101" t="s">
        <v>23</v>
      </c>
      <c r="H1" s="101" t="s">
        <v>24</v>
      </c>
      <c r="I1" s="101" t="s">
        <v>28</v>
      </c>
      <c r="J1" s="102" t="s">
        <v>31</v>
      </c>
      <c r="K1" s="101" t="s">
        <v>721</v>
      </c>
      <c r="L1" s="103" t="s">
        <v>40</v>
      </c>
      <c r="M1" s="103" t="s">
        <v>43</v>
      </c>
      <c r="N1" s="103" t="s">
        <v>37</v>
      </c>
      <c r="O1" s="103" t="s">
        <v>45</v>
      </c>
      <c r="P1" s="103" t="s">
        <v>47</v>
      </c>
      <c r="Q1" s="103" t="s">
        <v>363</v>
      </c>
      <c r="R1" s="101" t="s">
        <v>52</v>
      </c>
      <c r="S1" s="103" t="s">
        <v>55</v>
      </c>
      <c r="T1" s="105" t="s">
        <v>844</v>
      </c>
      <c r="U1" s="103" t="s">
        <v>872</v>
      </c>
      <c r="V1" s="103" t="s">
        <v>364</v>
      </c>
      <c r="W1" s="103" t="s">
        <v>63</v>
      </c>
      <c r="X1" s="103" t="s">
        <v>66</v>
      </c>
      <c r="Y1" s="103" t="s">
        <v>722</v>
      </c>
      <c r="Z1" s="104" t="s">
        <v>847</v>
      </c>
      <c r="AA1" s="103" t="s">
        <v>365</v>
      </c>
      <c r="AB1" s="103" t="s">
        <v>73</v>
      </c>
      <c r="AC1" s="103" t="s">
        <v>58</v>
      </c>
      <c r="AD1" s="103" t="s">
        <v>732</v>
      </c>
      <c r="AE1" s="103" t="s">
        <v>76</v>
      </c>
      <c r="AF1" s="103" t="s">
        <v>78</v>
      </c>
      <c r="AG1" s="103" t="s">
        <v>437</v>
      </c>
      <c r="AH1" s="103" t="s">
        <v>848</v>
      </c>
      <c r="AI1" s="103" t="s">
        <v>849</v>
      </c>
      <c r="AJ1" s="103" t="s">
        <v>894</v>
      </c>
      <c r="AK1" s="103" t="s">
        <v>895</v>
      </c>
      <c r="AL1" s="103" t="s">
        <v>897</v>
      </c>
      <c r="AM1" s="103" t="s">
        <v>896</v>
      </c>
      <c r="AN1" s="106" t="s">
        <v>850</v>
      </c>
      <c r="AO1" s="103" t="s">
        <v>91</v>
      </c>
      <c r="AP1" s="104" t="s">
        <v>1720</v>
      </c>
      <c r="AQ1" s="193" t="s">
        <v>726</v>
      </c>
      <c r="AR1" s="101" t="s">
        <v>369</v>
      </c>
      <c r="AS1" s="107" t="s">
        <v>851</v>
      </c>
    </row>
    <row r="2" spans="1:45" ht="30" x14ac:dyDescent="0.25">
      <c r="A2" s="122">
        <v>10573</v>
      </c>
      <c r="B2" s="122" t="s">
        <v>852</v>
      </c>
      <c r="C2" s="123" t="s">
        <v>853</v>
      </c>
      <c r="D2" s="124" t="s">
        <v>854</v>
      </c>
      <c r="E2" s="124" t="s">
        <v>302</v>
      </c>
      <c r="F2" s="125">
        <v>21740</v>
      </c>
      <c r="G2" s="126" t="s">
        <v>342</v>
      </c>
      <c r="H2" s="126">
        <v>94</v>
      </c>
      <c r="I2" s="126">
        <v>0</v>
      </c>
      <c r="J2" s="127">
        <v>42951</v>
      </c>
      <c r="K2" s="122" t="s">
        <v>171</v>
      </c>
      <c r="L2" s="128">
        <v>6929867</v>
      </c>
      <c r="M2" s="128">
        <v>2687668</v>
      </c>
      <c r="N2" s="128">
        <v>6388439</v>
      </c>
      <c r="O2" s="128">
        <v>1959978</v>
      </c>
      <c r="P2" s="128">
        <v>9021000</v>
      </c>
      <c r="Q2" s="128">
        <v>26986952</v>
      </c>
      <c r="R2" s="126" t="s">
        <v>174</v>
      </c>
      <c r="S2" s="128">
        <v>26986952</v>
      </c>
      <c r="T2" s="130">
        <v>8500000</v>
      </c>
      <c r="U2" s="131">
        <v>0</v>
      </c>
      <c r="V2" s="132">
        <v>5302536</v>
      </c>
      <c r="W2" s="130">
        <v>866400</v>
      </c>
      <c r="X2" s="130">
        <v>0</v>
      </c>
      <c r="Y2" s="133">
        <v>12318016</v>
      </c>
      <c r="Z2" s="129">
        <v>26986952</v>
      </c>
      <c r="AA2" s="128">
        <v>26986952</v>
      </c>
      <c r="AB2" s="135">
        <v>0</v>
      </c>
      <c r="AC2" s="131">
        <v>8500000</v>
      </c>
      <c r="AD2" s="132">
        <v>0</v>
      </c>
      <c r="AE2" s="135">
        <v>866400</v>
      </c>
      <c r="AF2" s="135">
        <v>0</v>
      </c>
      <c r="AG2" s="135">
        <v>0</v>
      </c>
      <c r="AH2" s="135">
        <v>0</v>
      </c>
      <c r="AI2" s="135">
        <v>0</v>
      </c>
      <c r="AJ2" s="135">
        <v>561115</v>
      </c>
      <c r="AK2" s="135">
        <v>5302536</v>
      </c>
      <c r="AL2" s="132">
        <v>0</v>
      </c>
      <c r="AM2" s="132">
        <v>0</v>
      </c>
      <c r="AN2" s="130">
        <v>5302536</v>
      </c>
      <c r="AO2" s="133">
        <v>12318016</v>
      </c>
      <c r="AP2" s="136">
        <v>26986952</v>
      </c>
      <c r="AQ2" s="137">
        <v>26986952</v>
      </c>
      <c r="AR2" s="125"/>
      <c r="AS2" s="125" t="s">
        <v>902</v>
      </c>
    </row>
    <row r="3" spans="1:45" x14ac:dyDescent="0.25">
      <c r="A3" s="122">
        <v>10305</v>
      </c>
      <c r="B3" s="122" t="s">
        <v>855</v>
      </c>
      <c r="C3" s="123" t="s">
        <v>856</v>
      </c>
      <c r="D3" s="123" t="s">
        <v>857</v>
      </c>
      <c r="E3" s="123" t="s">
        <v>104</v>
      </c>
      <c r="F3" s="112">
        <v>21217</v>
      </c>
      <c r="G3" s="122" t="s">
        <v>156</v>
      </c>
      <c r="H3" s="122">
        <v>209</v>
      </c>
      <c r="I3" s="122">
        <v>0</v>
      </c>
      <c r="J3" s="138">
        <v>42956</v>
      </c>
      <c r="K3" s="122" t="s">
        <v>171</v>
      </c>
      <c r="L3" s="111">
        <v>5666717</v>
      </c>
      <c r="M3" s="111">
        <v>4297279</v>
      </c>
      <c r="N3" s="111">
        <v>26097074</v>
      </c>
      <c r="O3" s="111">
        <v>3101691</v>
      </c>
      <c r="P3" s="111">
        <v>945464</v>
      </c>
      <c r="Q3" s="111">
        <v>40108225</v>
      </c>
      <c r="R3" s="122" t="s">
        <v>175</v>
      </c>
      <c r="S3" s="111">
        <v>40108225</v>
      </c>
      <c r="T3" s="109">
        <v>0</v>
      </c>
      <c r="U3" s="110">
        <v>25200000</v>
      </c>
      <c r="V3" s="139">
        <v>11324450</v>
      </c>
      <c r="W3" s="109">
        <v>0</v>
      </c>
      <c r="X3" s="109">
        <v>0</v>
      </c>
      <c r="Y3" s="140">
        <v>3583775</v>
      </c>
      <c r="Z3" s="134">
        <v>40108225</v>
      </c>
      <c r="AA3" s="111">
        <v>40108225</v>
      </c>
      <c r="AB3" s="141">
        <v>0</v>
      </c>
      <c r="AC3" s="110">
        <v>25200000</v>
      </c>
      <c r="AD3" s="139">
        <v>0</v>
      </c>
      <c r="AE3" s="141">
        <v>0</v>
      </c>
      <c r="AF3" s="141">
        <v>0</v>
      </c>
      <c r="AG3" s="141">
        <v>0</v>
      </c>
      <c r="AH3" s="141">
        <v>0</v>
      </c>
      <c r="AI3" s="141">
        <v>0</v>
      </c>
      <c r="AJ3" s="139">
        <v>1141339</v>
      </c>
      <c r="AK3" s="139">
        <v>11324450</v>
      </c>
      <c r="AL3" s="141">
        <v>0</v>
      </c>
      <c r="AM3" s="141">
        <v>0</v>
      </c>
      <c r="AN3" s="109">
        <v>11324450</v>
      </c>
      <c r="AO3" s="140">
        <v>3583775</v>
      </c>
      <c r="AP3" s="136">
        <v>40108225</v>
      </c>
      <c r="AQ3" s="142">
        <v>40108225</v>
      </c>
      <c r="AR3" s="112"/>
      <c r="AS3" s="112" t="s">
        <v>824</v>
      </c>
    </row>
    <row r="4" spans="1:45" ht="30" x14ac:dyDescent="0.25">
      <c r="A4" s="122">
        <v>10565</v>
      </c>
      <c r="B4" s="122" t="s">
        <v>862</v>
      </c>
      <c r="C4" s="123" t="s">
        <v>863</v>
      </c>
      <c r="D4" s="143"/>
      <c r="E4" s="143"/>
      <c r="F4" s="112">
        <v>20601</v>
      </c>
      <c r="G4" s="122" t="s">
        <v>343</v>
      </c>
      <c r="H4" s="122">
        <v>30</v>
      </c>
      <c r="I4" s="122">
        <v>30</v>
      </c>
      <c r="J4" s="138">
        <v>42964</v>
      </c>
      <c r="K4" s="122" t="s">
        <v>169</v>
      </c>
      <c r="L4" s="111">
        <v>4335117</v>
      </c>
      <c r="M4" s="111">
        <v>1217339</v>
      </c>
      <c r="N4" s="111">
        <v>320544</v>
      </c>
      <c r="O4" s="111">
        <v>0</v>
      </c>
      <c r="P4" s="111">
        <v>500000</v>
      </c>
      <c r="Q4" s="111">
        <v>6373000</v>
      </c>
      <c r="R4" s="122" t="s">
        <v>861</v>
      </c>
      <c r="S4" s="111">
        <v>6373000</v>
      </c>
      <c r="T4" s="109">
        <v>0</v>
      </c>
      <c r="U4" s="110">
        <v>0</v>
      </c>
      <c r="V4" s="139">
        <v>0</v>
      </c>
      <c r="W4" s="109">
        <v>1600000</v>
      </c>
      <c r="X4" s="109">
        <v>0</v>
      </c>
      <c r="Y4" s="140">
        <v>4773000</v>
      </c>
      <c r="Z4" s="134">
        <v>6373000</v>
      </c>
      <c r="AA4" s="111">
        <v>6373000</v>
      </c>
      <c r="AB4" s="141">
        <v>0</v>
      </c>
      <c r="AC4" s="110">
        <v>0</v>
      </c>
      <c r="AD4" s="139">
        <v>0</v>
      </c>
      <c r="AE4" s="141">
        <v>0</v>
      </c>
      <c r="AF4" s="141">
        <v>0</v>
      </c>
      <c r="AG4" s="141">
        <v>0</v>
      </c>
      <c r="AH4" s="141">
        <v>1600000</v>
      </c>
      <c r="AI4" s="141">
        <v>0</v>
      </c>
      <c r="AJ4" s="139">
        <v>0</v>
      </c>
      <c r="AK4" s="139">
        <v>0</v>
      </c>
      <c r="AL4" s="141">
        <v>0</v>
      </c>
      <c r="AM4" s="141">
        <v>0</v>
      </c>
      <c r="AN4" s="109">
        <v>0</v>
      </c>
      <c r="AO4" s="140">
        <v>4773000</v>
      </c>
      <c r="AP4" s="136">
        <v>6373000</v>
      </c>
      <c r="AQ4" s="142">
        <v>6373000</v>
      </c>
      <c r="AR4" s="112"/>
      <c r="AS4" s="112" t="s">
        <v>824</v>
      </c>
    </row>
    <row r="5" spans="1:45" x14ac:dyDescent="0.25">
      <c r="A5" s="122">
        <v>10470</v>
      </c>
      <c r="B5" s="122" t="s">
        <v>858</v>
      </c>
      <c r="C5" s="123" t="s">
        <v>859</v>
      </c>
      <c r="D5" s="123" t="s">
        <v>860</v>
      </c>
      <c r="E5" s="123" t="s">
        <v>104</v>
      </c>
      <c r="F5" s="112">
        <v>21202</v>
      </c>
      <c r="G5" s="122" t="s">
        <v>156</v>
      </c>
      <c r="H5" s="122">
        <v>210</v>
      </c>
      <c r="I5" s="122">
        <v>50</v>
      </c>
      <c r="J5" s="138">
        <v>42976</v>
      </c>
      <c r="K5" s="122" t="s">
        <v>171</v>
      </c>
      <c r="L5" s="111">
        <v>2022521</v>
      </c>
      <c r="M5" s="111">
        <v>908530</v>
      </c>
      <c r="N5" s="111">
        <v>0</v>
      </c>
      <c r="O5" s="111">
        <v>0</v>
      </c>
      <c r="P5" s="111">
        <v>200000</v>
      </c>
      <c r="Q5" s="111">
        <v>3131051</v>
      </c>
      <c r="R5" s="122" t="s">
        <v>861</v>
      </c>
      <c r="S5" s="111">
        <v>3131051</v>
      </c>
      <c r="T5" s="109">
        <v>0</v>
      </c>
      <c r="U5" s="110">
        <v>0</v>
      </c>
      <c r="V5" s="132">
        <v>0</v>
      </c>
      <c r="W5" s="109">
        <v>1400000</v>
      </c>
      <c r="X5" s="109">
        <v>0</v>
      </c>
      <c r="Y5" s="133">
        <v>1731051</v>
      </c>
      <c r="Z5" s="134">
        <v>3131051</v>
      </c>
      <c r="AA5" s="111">
        <v>3131051</v>
      </c>
      <c r="AB5" s="141">
        <v>0</v>
      </c>
      <c r="AC5" s="110">
        <v>0</v>
      </c>
      <c r="AD5" s="139">
        <v>0</v>
      </c>
      <c r="AE5" s="141">
        <v>0</v>
      </c>
      <c r="AF5" s="141">
        <v>0</v>
      </c>
      <c r="AG5" s="141">
        <v>0</v>
      </c>
      <c r="AH5" s="141">
        <v>1400000</v>
      </c>
      <c r="AI5" s="141">
        <v>0</v>
      </c>
      <c r="AJ5" s="139">
        <v>0</v>
      </c>
      <c r="AK5" s="139">
        <v>0</v>
      </c>
      <c r="AL5" s="141">
        <v>0</v>
      </c>
      <c r="AM5" s="141">
        <v>0</v>
      </c>
      <c r="AN5" s="109">
        <v>0</v>
      </c>
      <c r="AO5" s="133">
        <v>1731051</v>
      </c>
      <c r="AP5" s="136">
        <v>3131051</v>
      </c>
      <c r="AQ5" s="137">
        <v>3131051</v>
      </c>
      <c r="AR5" s="112"/>
      <c r="AS5" s="112" t="s">
        <v>824</v>
      </c>
    </row>
    <row r="6" spans="1:45" x14ac:dyDescent="0.25">
      <c r="A6" s="122">
        <v>10517</v>
      </c>
      <c r="B6" s="122" t="s">
        <v>864</v>
      </c>
      <c r="C6" s="123" t="s">
        <v>865</v>
      </c>
      <c r="D6" s="123" t="s">
        <v>866</v>
      </c>
      <c r="E6" s="123" t="s">
        <v>104</v>
      </c>
      <c r="F6" s="112">
        <v>21223</v>
      </c>
      <c r="G6" s="122" t="s">
        <v>156</v>
      </c>
      <c r="H6" s="122">
        <v>80</v>
      </c>
      <c r="I6" s="122">
        <v>12</v>
      </c>
      <c r="J6" s="138">
        <v>42977</v>
      </c>
      <c r="K6" s="122" t="s">
        <v>169</v>
      </c>
      <c r="L6" s="111">
        <v>14604489</v>
      </c>
      <c r="M6" s="111">
        <v>2686264</v>
      </c>
      <c r="N6" s="111">
        <v>1815000</v>
      </c>
      <c r="O6" s="111">
        <v>2319983</v>
      </c>
      <c r="P6" s="111">
        <v>644052</v>
      </c>
      <c r="Q6" s="111">
        <v>22069788</v>
      </c>
      <c r="R6" s="122" t="s">
        <v>174</v>
      </c>
      <c r="S6" s="111">
        <v>22069788</v>
      </c>
      <c r="T6" s="109">
        <v>0</v>
      </c>
      <c r="U6" s="110">
        <v>0</v>
      </c>
      <c r="V6" s="139">
        <v>14116530</v>
      </c>
      <c r="W6" s="109">
        <v>1045000</v>
      </c>
      <c r="X6" s="109">
        <v>0</v>
      </c>
      <c r="Y6" s="140">
        <v>6908258</v>
      </c>
      <c r="Z6" s="134">
        <v>22069788</v>
      </c>
      <c r="AA6" s="111">
        <v>22069788</v>
      </c>
      <c r="AB6" s="141">
        <v>0</v>
      </c>
      <c r="AC6" s="110">
        <v>0</v>
      </c>
      <c r="AD6" s="139">
        <v>1045000</v>
      </c>
      <c r="AE6" s="141">
        <v>0</v>
      </c>
      <c r="AF6" s="141">
        <v>0</v>
      </c>
      <c r="AG6" s="141">
        <v>0</v>
      </c>
      <c r="AH6" s="141">
        <v>0</v>
      </c>
      <c r="AI6" s="141">
        <v>0</v>
      </c>
      <c r="AJ6" s="139">
        <v>0</v>
      </c>
      <c r="AK6" s="139">
        <v>0</v>
      </c>
      <c r="AL6" s="141">
        <v>1617600</v>
      </c>
      <c r="AM6" s="141">
        <v>14116530</v>
      </c>
      <c r="AN6" s="109">
        <v>14116530</v>
      </c>
      <c r="AO6" s="140">
        <v>6908258</v>
      </c>
      <c r="AP6" s="136">
        <v>22069788</v>
      </c>
      <c r="AQ6" s="142">
        <v>22069788</v>
      </c>
      <c r="AR6" s="112"/>
      <c r="AS6" s="112" t="s">
        <v>824</v>
      </c>
    </row>
    <row r="7" spans="1:45" ht="30" x14ac:dyDescent="0.25">
      <c r="A7" s="122">
        <v>10450</v>
      </c>
      <c r="B7" s="122" t="s">
        <v>867</v>
      </c>
      <c r="C7" s="123" t="s">
        <v>516</v>
      </c>
      <c r="D7" s="123" t="s">
        <v>868</v>
      </c>
      <c r="E7" s="123" t="s">
        <v>869</v>
      </c>
      <c r="F7" s="112">
        <v>20872</v>
      </c>
      <c r="G7" s="122" t="s">
        <v>162</v>
      </c>
      <c r="H7" s="122">
        <v>84</v>
      </c>
      <c r="I7" s="122">
        <v>13</v>
      </c>
      <c r="J7" s="138">
        <v>43005</v>
      </c>
      <c r="K7" s="122" t="s">
        <v>169</v>
      </c>
      <c r="L7" s="111">
        <v>17010813</v>
      </c>
      <c r="M7" s="111">
        <v>7757635</v>
      </c>
      <c r="N7" s="111">
        <v>2180000</v>
      </c>
      <c r="O7" s="111">
        <v>2500000</v>
      </c>
      <c r="P7" s="111">
        <v>499796</v>
      </c>
      <c r="Q7" s="111">
        <v>29948244</v>
      </c>
      <c r="R7" s="122" t="s">
        <v>174</v>
      </c>
      <c r="S7" s="111">
        <v>29948244</v>
      </c>
      <c r="T7" s="109">
        <v>0</v>
      </c>
      <c r="U7" s="110">
        <v>0</v>
      </c>
      <c r="V7" s="139">
        <v>13663678</v>
      </c>
      <c r="W7" s="109">
        <v>2355324</v>
      </c>
      <c r="X7" s="109">
        <v>0</v>
      </c>
      <c r="Y7" s="140">
        <v>13929242</v>
      </c>
      <c r="Z7" s="134">
        <v>29948244</v>
      </c>
      <c r="AA7" s="111">
        <v>29948244</v>
      </c>
      <c r="AB7" s="141">
        <v>0</v>
      </c>
      <c r="AC7" s="110">
        <v>0</v>
      </c>
      <c r="AD7" s="139">
        <v>2000000</v>
      </c>
      <c r="AE7" s="141">
        <v>0</v>
      </c>
      <c r="AF7" s="141">
        <v>0</v>
      </c>
      <c r="AG7" s="141">
        <v>355324</v>
      </c>
      <c r="AH7" s="141">
        <v>0</v>
      </c>
      <c r="AI7" s="141">
        <v>0</v>
      </c>
      <c r="AJ7" s="139">
        <v>0</v>
      </c>
      <c r="AK7" s="139">
        <v>0</v>
      </c>
      <c r="AL7" s="141">
        <v>1401543</v>
      </c>
      <c r="AM7" s="141">
        <v>13663678</v>
      </c>
      <c r="AN7" s="109">
        <v>13663678</v>
      </c>
      <c r="AO7" s="140">
        <v>13929242</v>
      </c>
      <c r="AP7" s="136">
        <v>29948244</v>
      </c>
      <c r="AQ7" s="142">
        <v>29948244</v>
      </c>
      <c r="AR7" s="112"/>
      <c r="AS7" s="112" t="s">
        <v>824</v>
      </c>
    </row>
    <row r="8" spans="1:45" ht="45" x14ac:dyDescent="0.25">
      <c r="A8" s="122">
        <v>10578</v>
      </c>
      <c r="B8" s="122" t="s">
        <v>870</v>
      </c>
      <c r="C8" s="123" t="s">
        <v>797</v>
      </c>
      <c r="D8" s="123" t="s">
        <v>871</v>
      </c>
      <c r="E8" s="123" t="s">
        <v>869</v>
      </c>
      <c r="F8" s="112">
        <v>20872</v>
      </c>
      <c r="G8" s="122" t="s">
        <v>162</v>
      </c>
      <c r="H8" s="122">
        <v>77</v>
      </c>
      <c r="I8" s="122">
        <v>0</v>
      </c>
      <c r="J8" s="138">
        <v>43006</v>
      </c>
      <c r="K8" s="122" t="s">
        <v>171</v>
      </c>
      <c r="L8" s="111">
        <v>6270000</v>
      </c>
      <c r="M8" s="111">
        <v>3293234</v>
      </c>
      <c r="N8" s="111">
        <v>12437500</v>
      </c>
      <c r="O8" s="111">
        <v>2434743</v>
      </c>
      <c r="P8" s="111">
        <v>882987</v>
      </c>
      <c r="Q8" s="111">
        <v>25318464</v>
      </c>
      <c r="R8" s="122" t="s">
        <v>174</v>
      </c>
      <c r="S8" s="111">
        <v>25318464</v>
      </c>
      <c r="T8" s="109">
        <v>0</v>
      </c>
      <c r="U8" s="110">
        <v>0</v>
      </c>
      <c r="V8" s="132">
        <v>5495208</v>
      </c>
      <c r="W8" s="109">
        <v>0</v>
      </c>
      <c r="X8" s="109">
        <v>0</v>
      </c>
      <c r="Y8" s="133">
        <v>19823256</v>
      </c>
      <c r="Z8" s="134">
        <v>25318464</v>
      </c>
      <c r="AA8" s="111">
        <v>25318464</v>
      </c>
      <c r="AB8" s="109">
        <v>0</v>
      </c>
      <c r="AC8" s="109">
        <v>0</v>
      </c>
      <c r="AD8" s="109">
        <v>0</v>
      </c>
      <c r="AE8" s="109">
        <v>0</v>
      </c>
      <c r="AF8" s="109">
        <v>0</v>
      </c>
      <c r="AG8" s="109">
        <v>0</v>
      </c>
      <c r="AH8" s="109">
        <v>0</v>
      </c>
      <c r="AI8" s="109">
        <v>0</v>
      </c>
      <c r="AJ8" s="109">
        <v>463731</v>
      </c>
      <c r="AK8" s="109">
        <v>5495208</v>
      </c>
      <c r="AL8" s="141">
        <v>0</v>
      </c>
      <c r="AM8" s="141">
        <v>0</v>
      </c>
      <c r="AN8" s="109">
        <v>5495208</v>
      </c>
      <c r="AO8" s="133">
        <v>19823256</v>
      </c>
      <c r="AP8" s="136">
        <v>25318464</v>
      </c>
      <c r="AQ8" s="137">
        <v>25318464</v>
      </c>
      <c r="AR8" s="112"/>
      <c r="AS8" s="112" t="s">
        <v>824</v>
      </c>
    </row>
    <row r="9" spans="1:45" x14ac:dyDescent="0.25">
      <c r="A9" s="9">
        <v>10512</v>
      </c>
      <c r="B9" s="10" t="s">
        <v>873</v>
      </c>
      <c r="C9" s="10" t="s">
        <v>519</v>
      </c>
      <c r="D9" s="10" t="s">
        <v>874</v>
      </c>
      <c r="E9" s="10" t="s">
        <v>699</v>
      </c>
      <c r="F9" s="13" t="s">
        <v>875</v>
      </c>
      <c r="G9" s="10" t="s">
        <v>159</v>
      </c>
      <c r="H9" s="9">
        <v>114</v>
      </c>
      <c r="I9" s="9">
        <v>18</v>
      </c>
      <c r="J9" s="15">
        <v>43012</v>
      </c>
      <c r="K9" s="10" t="s">
        <v>169</v>
      </c>
      <c r="L9" s="111">
        <v>22513008</v>
      </c>
      <c r="M9" s="111">
        <v>6497349</v>
      </c>
      <c r="N9" s="111">
        <v>1673732</v>
      </c>
      <c r="O9" s="111">
        <v>2500000</v>
      </c>
      <c r="P9" s="111">
        <v>930862</v>
      </c>
      <c r="Q9" s="111">
        <v>34114951</v>
      </c>
      <c r="R9" s="10" t="s">
        <v>174</v>
      </c>
      <c r="S9" s="111">
        <v>34114951</v>
      </c>
      <c r="T9" s="109">
        <v>0</v>
      </c>
      <c r="U9" s="110">
        <v>0</v>
      </c>
      <c r="V9" s="139">
        <v>16355865</v>
      </c>
      <c r="W9" s="109">
        <v>1800000</v>
      </c>
      <c r="X9" s="109">
        <v>0</v>
      </c>
      <c r="Y9" s="140">
        <v>15959086</v>
      </c>
      <c r="Z9" s="134">
        <v>34114951</v>
      </c>
      <c r="AA9" s="111">
        <v>34114951</v>
      </c>
      <c r="AB9" s="109">
        <v>0</v>
      </c>
      <c r="AC9" s="109">
        <v>0</v>
      </c>
      <c r="AD9" s="109">
        <v>0</v>
      </c>
      <c r="AE9" s="109">
        <v>0</v>
      </c>
      <c r="AF9" s="109">
        <v>1800000</v>
      </c>
      <c r="AG9" s="109">
        <v>0</v>
      </c>
      <c r="AH9" s="109">
        <v>0</v>
      </c>
      <c r="AI9" s="109">
        <v>0</v>
      </c>
      <c r="AJ9" s="109">
        <v>0</v>
      </c>
      <c r="AK9" s="109">
        <v>0</v>
      </c>
      <c r="AL9" s="109">
        <v>1500000</v>
      </c>
      <c r="AM9" s="109">
        <v>16355865</v>
      </c>
      <c r="AN9" s="109">
        <v>16355865</v>
      </c>
      <c r="AO9" s="140">
        <v>15959086</v>
      </c>
      <c r="AP9" s="136">
        <v>34114951</v>
      </c>
      <c r="AQ9" s="142">
        <v>34114951</v>
      </c>
      <c r="AR9" s="112"/>
      <c r="AS9" s="112" t="s">
        <v>824</v>
      </c>
    </row>
    <row r="10" spans="1:45" x14ac:dyDescent="0.25">
      <c r="A10" s="9">
        <v>10598</v>
      </c>
      <c r="B10" s="10" t="s">
        <v>876</v>
      </c>
      <c r="C10" s="10" t="s">
        <v>528</v>
      </c>
      <c r="D10" s="10" t="s">
        <v>877</v>
      </c>
      <c r="E10" s="10" t="s">
        <v>302</v>
      </c>
      <c r="F10" s="13" t="s">
        <v>303</v>
      </c>
      <c r="G10" s="10" t="s">
        <v>342</v>
      </c>
      <c r="H10" s="9">
        <v>60</v>
      </c>
      <c r="I10" s="9">
        <v>9</v>
      </c>
      <c r="J10" s="15">
        <v>43026</v>
      </c>
      <c r="K10" s="10" t="s">
        <v>169</v>
      </c>
      <c r="L10" s="111">
        <v>10451198</v>
      </c>
      <c r="M10" s="111">
        <v>2285584</v>
      </c>
      <c r="N10" s="111">
        <v>1300000</v>
      </c>
      <c r="O10" s="111">
        <v>1864481</v>
      </c>
      <c r="P10" s="111">
        <v>385000</v>
      </c>
      <c r="Q10" s="111">
        <v>16286263</v>
      </c>
      <c r="R10" s="10" t="s">
        <v>174</v>
      </c>
      <c r="S10" s="111">
        <v>16286263</v>
      </c>
      <c r="T10" s="109">
        <v>0</v>
      </c>
      <c r="U10" s="110">
        <v>0</v>
      </c>
      <c r="V10" s="139">
        <v>14104776</v>
      </c>
      <c r="W10" s="109">
        <v>0</v>
      </c>
      <c r="X10" s="109">
        <v>0</v>
      </c>
      <c r="Y10" s="140">
        <v>2181487</v>
      </c>
      <c r="Z10" s="134">
        <v>16286263</v>
      </c>
      <c r="AA10" s="111">
        <v>16286263</v>
      </c>
      <c r="AB10" s="109">
        <v>0</v>
      </c>
      <c r="AC10" s="109">
        <v>0</v>
      </c>
      <c r="AD10" s="109">
        <v>0</v>
      </c>
      <c r="AE10" s="109">
        <v>0</v>
      </c>
      <c r="AF10" s="109">
        <v>0</v>
      </c>
      <c r="AG10" s="109">
        <v>0</v>
      </c>
      <c r="AH10" s="109">
        <v>0</v>
      </c>
      <c r="AI10" s="109">
        <v>0</v>
      </c>
      <c r="AJ10" s="109">
        <v>0</v>
      </c>
      <c r="AK10" s="109">
        <v>0</v>
      </c>
      <c r="AL10" s="109">
        <v>1454246</v>
      </c>
      <c r="AM10" s="109">
        <v>14104776</v>
      </c>
      <c r="AN10" s="109">
        <v>14104776</v>
      </c>
      <c r="AO10" s="140">
        <v>2181487</v>
      </c>
      <c r="AP10" s="136">
        <v>16286263</v>
      </c>
      <c r="AQ10" s="142">
        <v>16286263</v>
      </c>
      <c r="AR10" s="112"/>
      <c r="AS10" s="112" t="s">
        <v>824</v>
      </c>
    </row>
    <row r="11" spans="1:45" x14ac:dyDescent="0.25">
      <c r="A11" s="9">
        <v>10522</v>
      </c>
      <c r="B11" s="10" t="s">
        <v>878</v>
      </c>
      <c r="C11" s="10" t="s">
        <v>654</v>
      </c>
      <c r="D11" s="10" t="s">
        <v>879</v>
      </c>
      <c r="E11" s="10" t="s">
        <v>104</v>
      </c>
      <c r="F11" s="13" t="s">
        <v>105</v>
      </c>
      <c r="G11" s="10" t="s">
        <v>156</v>
      </c>
      <c r="H11" s="9">
        <v>71</v>
      </c>
      <c r="I11" s="9">
        <v>14</v>
      </c>
      <c r="J11" s="15">
        <v>43054</v>
      </c>
      <c r="K11" s="10" t="s">
        <v>169</v>
      </c>
      <c r="L11" s="111">
        <v>13866310</v>
      </c>
      <c r="M11" s="111">
        <v>2329661</v>
      </c>
      <c r="N11" s="111">
        <v>249500</v>
      </c>
      <c r="O11" s="111">
        <v>2002949</v>
      </c>
      <c r="P11" s="111">
        <v>1017130</v>
      </c>
      <c r="Q11" s="111">
        <v>19465550</v>
      </c>
      <c r="R11" s="10" t="s">
        <v>174</v>
      </c>
      <c r="S11" s="111">
        <v>19465550</v>
      </c>
      <c r="T11" s="109">
        <v>0</v>
      </c>
      <c r="U11" s="110">
        <v>0</v>
      </c>
      <c r="V11" s="132">
        <v>14052363</v>
      </c>
      <c r="W11" s="109">
        <v>1000000</v>
      </c>
      <c r="X11" s="109">
        <v>1500000</v>
      </c>
      <c r="Y11" s="133">
        <v>2913187</v>
      </c>
      <c r="Z11" s="134">
        <v>19465550</v>
      </c>
      <c r="AA11" s="111">
        <v>19465550</v>
      </c>
      <c r="AB11" s="109">
        <v>1500000</v>
      </c>
      <c r="AC11" s="109">
        <v>0</v>
      </c>
      <c r="AD11" s="109">
        <v>1000000</v>
      </c>
      <c r="AE11" s="109">
        <v>0</v>
      </c>
      <c r="AF11" s="109">
        <v>0</v>
      </c>
      <c r="AG11" s="109">
        <v>0</v>
      </c>
      <c r="AH11" s="109">
        <v>0</v>
      </c>
      <c r="AI11" s="109">
        <v>0</v>
      </c>
      <c r="AJ11" s="109">
        <v>0</v>
      </c>
      <c r="AK11" s="109">
        <v>0</v>
      </c>
      <c r="AL11" s="109">
        <v>1479344</v>
      </c>
      <c r="AM11" s="109">
        <v>14052363</v>
      </c>
      <c r="AN11" s="109">
        <v>14052363</v>
      </c>
      <c r="AO11" s="133">
        <v>2913187</v>
      </c>
      <c r="AP11" s="136">
        <v>19465550</v>
      </c>
      <c r="AQ11" s="137">
        <v>19465550</v>
      </c>
      <c r="AR11" s="112"/>
      <c r="AS11" s="112" t="s">
        <v>824</v>
      </c>
    </row>
    <row r="12" spans="1:45" x14ac:dyDescent="0.25">
      <c r="A12" s="9">
        <v>10620</v>
      </c>
      <c r="B12" s="10" t="s">
        <v>880</v>
      </c>
      <c r="C12" s="10" t="s">
        <v>881</v>
      </c>
      <c r="D12" s="10" t="s">
        <v>882</v>
      </c>
      <c r="E12" s="10" t="s">
        <v>883</v>
      </c>
      <c r="F12" s="13" t="s">
        <v>884</v>
      </c>
      <c r="G12" s="10" t="s">
        <v>162</v>
      </c>
      <c r="H12" s="9">
        <v>75</v>
      </c>
      <c r="I12" s="9">
        <v>5</v>
      </c>
      <c r="J12" s="15">
        <v>43073</v>
      </c>
      <c r="K12" s="10" t="s">
        <v>171</v>
      </c>
      <c r="L12" s="111">
        <v>14308663</v>
      </c>
      <c r="M12" s="111">
        <v>2925880</v>
      </c>
      <c r="N12" s="111">
        <v>4700000</v>
      </c>
      <c r="O12" s="111">
        <v>2500000</v>
      </c>
      <c r="P12" s="111">
        <v>589080</v>
      </c>
      <c r="Q12" s="111">
        <v>25023623</v>
      </c>
      <c r="R12" s="10" t="s">
        <v>174</v>
      </c>
      <c r="S12" s="111">
        <v>25023623</v>
      </c>
      <c r="T12" s="109">
        <v>0</v>
      </c>
      <c r="U12" s="110">
        <v>0</v>
      </c>
      <c r="V12" s="139">
        <v>14649000</v>
      </c>
      <c r="W12" s="109">
        <v>0</v>
      </c>
      <c r="X12" s="109">
        <v>0</v>
      </c>
      <c r="Y12" s="140">
        <v>10374623</v>
      </c>
      <c r="Z12" s="134">
        <v>25023623</v>
      </c>
      <c r="AA12" s="111">
        <v>25023623</v>
      </c>
      <c r="AB12" s="109">
        <v>0</v>
      </c>
      <c r="AC12" s="109">
        <v>0</v>
      </c>
      <c r="AD12" s="109">
        <v>0</v>
      </c>
      <c r="AE12" s="109">
        <v>0</v>
      </c>
      <c r="AF12" s="109">
        <v>0</v>
      </c>
      <c r="AG12" s="109">
        <v>0</v>
      </c>
      <c r="AH12" s="109">
        <v>0</v>
      </c>
      <c r="AI12" s="109">
        <v>0</v>
      </c>
      <c r="AJ12" s="109">
        <v>0</v>
      </c>
      <c r="AK12" s="109">
        <v>0</v>
      </c>
      <c r="AL12" s="109">
        <v>1383935</v>
      </c>
      <c r="AM12" s="109">
        <v>14649000</v>
      </c>
      <c r="AN12" s="109">
        <v>14649000</v>
      </c>
      <c r="AO12" s="140">
        <v>10374623</v>
      </c>
      <c r="AP12" s="136">
        <v>25023623</v>
      </c>
      <c r="AQ12" s="142">
        <v>25023623</v>
      </c>
      <c r="AR12" s="112"/>
      <c r="AS12" s="112" t="s">
        <v>824</v>
      </c>
    </row>
    <row r="13" spans="1:45" ht="30" x14ac:dyDescent="0.25">
      <c r="A13" s="9">
        <v>10645</v>
      </c>
      <c r="B13" s="10" t="s">
        <v>885</v>
      </c>
      <c r="C13" s="10" t="s">
        <v>886</v>
      </c>
      <c r="D13" s="10" t="s">
        <v>887</v>
      </c>
      <c r="E13" s="10" t="s">
        <v>684</v>
      </c>
      <c r="F13" s="13" t="s">
        <v>693</v>
      </c>
      <c r="G13" s="10" t="s">
        <v>160</v>
      </c>
      <c r="H13" s="9">
        <v>50</v>
      </c>
      <c r="I13" s="9">
        <v>8</v>
      </c>
      <c r="J13" s="15">
        <v>43087</v>
      </c>
      <c r="K13" s="10" t="s">
        <v>171</v>
      </c>
      <c r="L13" s="111">
        <v>4660887</v>
      </c>
      <c r="M13" s="111">
        <v>1683777</v>
      </c>
      <c r="N13" s="111">
        <v>4250000</v>
      </c>
      <c r="O13" s="111">
        <v>1307821</v>
      </c>
      <c r="P13" s="111">
        <v>336190</v>
      </c>
      <c r="Q13" s="111">
        <v>12238675</v>
      </c>
      <c r="R13" s="10" t="s">
        <v>175</v>
      </c>
      <c r="S13" s="111">
        <v>12238675</v>
      </c>
      <c r="T13" s="109">
        <v>720000</v>
      </c>
      <c r="U13" s="110">
        <v>5500000</v>
      </c>
      <c r="V13" s="139">
        <v>3203146</v>
      </c>
      <c r="W13" s="109">
        <v>0</v>
      </c>
      <c r="X13" s="109">
        <v>0</v>
      </c>
      <c r="Y13" s="140">
        <v>2815529</v>
      </c>
      <c r="Z13" s="134">
        <v>12238675</v>
      </c>
      <c r="AA13" s="111">
        <v>12238675</v>
      </c>
      <c r="AB13" s="109">
        <v>0</v>
      </c>
      <c r="AC13" s="109">
        <v>6220000</v>
      </c>
      <c r="AD13" s="109">
        <v>0</v>
      </c>
      <c r="AE13" s="109">
        <v>0</v>
      </c>
      <c r="AF13" s="109">
        <v>0</v>
      </c>
      <c r="AG13" s="109">
        <v>0</v>
      </c>
      <c r="AH13" s="109">
        <v>0</v>
      </c>
      <c r="AI13" s="109">
        <v>0</v>
      </c>
      <c r="AJ13" s="109">
        <v>335168</v>
      </c>
      <c r="AK13" s="109">
        <v>3203146</v>
      </c>
      <c r="AL13" s="109">
        <v>0</v>
      </c>
      <c r="AM13" s="109">
        <v>0</v>
      </c>
      <c r="AN13" s="109">
        <v>3203146</v>
      </c>
      <c r="AO13" s="140">
        <v>2815529</v>
      </c>
      <c r="AP13" s="136">
        <v>12238675</v>
      </c>
      <c r="AQ13" s="142">
        <v>12238675</v>
      </c>
      <c r="AR13" s="112"/>
      <c r="AS13" s="112" t="s">
        <v>824</v>
      </c>
    </row>
    <row r="14" spans="1:45" x14ac:dyDescent="0.25">
      <c r="A14" s="9">
        <v>10530</v>
      </c>
      <c r="B14" s="10" t="s">
        <v>888</v>
      </c>
      <c r="C14" s="10" t="s">
        <v>562</v>
      </c>
      <c r="D14" s="10" t="s">
        <v>889</v>
      </c>
      <c r="E14" s="10" t="s">
        <v>104</v>
      </c>
      <c r="F14" s="13" t="s">
        <v>608</v>
      </c>
      <c r="G14" s="10" t="s">
        <v>156</v>
      </c>
      <c r="H14" s="9">
        <v>94</v>
      </c>
      <c r="I14" s="9">
        <v>0</v>
      </c>
      <c r="J14" s="15">
        <v>43087</v>
      </c>
      <c r="K14" s="10" t="s">
        <v>171</v>
      </c>
      <c r="L14" s="111">
        <v>6362548.5</v>
      </c>
      <c r="M14" s="111">
        <v>2198264</v>
      </c>
      <c r="N14" s="111">
        <v>7185150</v>
      </c>
      <c r="O14" s="111">
        <v>1904108</v>
      </c>
      <c r="P14" s="111">
        <v>721000</v>
      </c>
      <c r="Q14" s="111">
        <v>18371070.5</v>
      </c>
      <c r="R14" s="10" t="s">
        <v>174</v>
      </c>
      <c r="S14" s="111">
        <v>18371070.5</v>
      </c>
      <c r="T14" s="109">
        <v>2770000</v>
      </c>
      <c r="U14" s="110">
        <v>4195000</v>
      </c>
      <c r="V14" s="132">
        <v>3570864</v>
      </c>
      <c r="W14" s="109">
        <v>2082919</v>
      </c>
      <c r="X14" s="109">
        <v>0</v>
      </c>
      <c r="Y14" s="133">
        <v>5752287.5</v>
      </c>
      <c r="Z14" s="134">
        <v>18371070.5</v>
      </c>
      <c r="AA14" s="111">
        <v>18371070.5</v>
      </c>
      <c r="AB14" s="109">
        <v>0</v>
      </c>
      <c r="AC14" s="109">
        <v>6965000</v>
      </c>
      <c r="AD14" s="109">
        <v>0</v>
      </c>
      <c r="AE14" s="109">
        <v>2082919</v>
      </c>
      <c r="AF14" s="109">
        <v>0</v>
      </c>
      <c r="AG14" s="109">
        <v>0</v>
      </c>
      <c r="AH14" s="109">
        <v>0</v>
      </c>
      <c r="AI14" s="109">
        <v>0</v>
      </c>
      <c r="AJ14" s="109">
        <v>388176</v>
      </c>
      <c r="AK14" s="109">
        <v>3570864</v>
      </c>
      <c r="AL14" s="109">
        <v>0</v>
      </c>
      <c r="AM14" s="109">
        <v>0</v>
      </c>
      <c r="AN14" s="109">
        <v>3570864</v>
      </c>
      <c r="AO14" s="133">
        <v>5752287.5</v>
      </c>
      <c r="AP14" s="136">
        <v>18371070.5</v>
      </c>
      <c r="AQ14" s="137">
        <v>18371070.5</v>
      </c>
      <c r="AR14" s="112"/>
      <c r="AS14" s="112" t="s">
        <v>824</v>
      </c>
    </row>
    <row r="15" spans="1:45" x14ac:dyDescent="0.25">
      <c r="A15" s="9">
        <v>10529</v>
      </c>
      <c r="B15" s="10" t="s">
        <v>890</v>
      </c>
      <c r="C15" s="10" t="s">
        <v>562</v>
      </c>
      <c r="D15" s="10" t="s">
        <v>891</v>
      </c>
      <c r="E15" s="10" t="s">
        <v>104</v>
      </c>
      <c r="F15" s="13" t="s">
        <v>690</v>
      </c>
      <c r="G15" s="10" t="s">
        <v>156</v>
      </c>
      <c r="H15" s="9">
        <v>126</v>
      </c>
      <c r="I15" s="9">
        <v>0</v>
      </c>
      <c r="J15" s="15">
        <v>43087</v>
      </c>
      <c r="K15" s="10" t="s">
        <v>171</v>
      </c>
      <c r="L15" s="111">
        <v>9642228.1999999993</v>
      </c>
      <c r="M15" s="111">
        <v>2981288</v>
      </c>
      <c r="N15" s="111">
        <v>10314195</v>
      </c>
      <c r="O15" s="111">
        <v>2500000</v>
      </c>
      <c r="P15" s="111">
        <v>1088530</v>
      </c>
      <c r="Q15" s="111">
        <v>26526241.199999999</v>
      </c>
      <c r="R15" s="10" t="s">
        <v>174</v>
      </c>
      <c r="S15" s="111">
        <v>26526241.199999999</v>
      </c>
      <c r="T15" s="109">
        <v>4825000</v>
      </c>
      <c r="U15" s="110">
        <v>6175000</v>
      </c>
      <c r="V15" s="139">
        <v>6834824</v>
      </c>
      <c r="W15" s="109">
        <v>1000000</v>
      </c>
      <c r="X15" s="109">
        <v>0</v>
      </c>
      <c r="Y15" s="140">
        <v>7691417.1999999993</v>
      </c>
      <c r="Z15" s="134">
        <v>26526241.199999999</v>
      </c>
      <c r="AA15" s="111">
        <v>26526241.199999999</v>
      </c>
      <c r="AB15" s="109">
        <v>0</v>
      </c>
      <c r="AC15" s="109">
        <v>11000000</v>
      </c>
      <c r="AD15" s="109">
        <v>0</v>
      </c>
      <c r="AE15" s="109">
        <v>1000000</v>
      </c>
      <c r="AF15" s="109">
        <v>0</v>
      </c>
      <c r="AG15" s="109">
        <v>0</v>
      </c>
      <c r="AH15" s="109">
        <v>0</v>
      </c>
      <c r="AI15" s="109">
        <v>0</v>
      </c>
      <c r="AJ15" s="109">
        <v>742990</v>
      </c>
      <c r="AK15" s="109">
        <v>6834824</v>
      </c>
      <c r="AL15" s="109">
        <v>0</v>
      </c>
      <c r="AM15" s="109">
        <v>0</v>
      </c>
      <c r="AN15" s="109">
        <v>6834824</v>
      </c>
      <c r="AO15" s="140">
        <v>7691417.1999999993</v>
      </c>
      <c r="AP15" s="136">
        <v>26526241.199999999</v>
      </c>
      <c r="AQ15" s="142">
        <v>26526241.199999999</v>
      </c>
      <c r="AR15" s="112"/>
      <c r="AS15" s="112" t="s">
        <v>824</v>
      </c>
    </row>
    <row r="16" spans="1:45" ht="30" x14ac:dyDescent="0.25">
      <c r="A16" s="9">
        <v>10584</v>
      </c>
      <c r="B16" s="10" t="s">
        <v>892</v>
      </c>
      <c r="C16" s="10" t="s">
        <v>412</v>
      </c>
      <c r="D16" s="10" t="s">
        <v>893</v>
      </c>
      <c r="E16" s="10" t="s">
        <v>247</v>
      </c>
      <c r="F16" s="13" t="s">
        <v>248</v>
      </c>
      <c r="G16" s="10" t="s">
        <v>285</v>
      </c>
      <c r="H16" s="9">
        <v>55</v>
      </c>
      <c r="I16" s="9">
        <v>0</v>
      </c>
      <c r="J16" s="15">
        <v>43087</v>
      </c>
      <c r="K16" s="10" t="s">
        <v>171</v>
      </c>
      <c r="L16" s="111">
        <v>4015000</v>
      </c>
      <c r="M16" s="111">
        <v>1098592</v>
      </c>
      <c r="N16" s="111">
        <v>2239000</v>
      </c>
      <c r="O16" s="111">
        <v>926613</v>
      </c>
      <c r="P16" s="111">
        <v>635969</v>
      </c>
      <c r="Q16" s="111">
        <v>8915174</v>
      </c>
      <c r="R16" s="10" t="s">
        <v>174</v>
      </c>
      <c r="S16" s="111">
        <v>8915174</v>
      </c>
      <c r="T16" s="109">
        <v>2325000</v>
      </c>
      <c r="U16" s="110">
        <v>1750000</v>
      </c>
      <c r="V16" s="139">
        <v>2102888</v>
      </c>
      <c r="W16" s="109">
        <v>2380000</v>
      </c>
      <c r="X16" s="109">
        <v>0</v>
      </c>
      <c r="Y16" s="140">
        <v>357286</v>
      </c>
      <c r="Z16" s="134">
        <v>8915174</v>
      </c>
      <c r="AA16" s="111">
        <v>8915174</v>
      </c>
      <c r="AB16" s="109">
        <v>0</v>
      </c>
      <c r="AC16" s="109">
        <v>4075000</v>
      </c>
      <c r="AD16" s="109">
        <v>0</v>
      </c>
      <c r="AE16" s="109">
        <v>2380000</v>
      </c>
      <c r="AF16" s="109">
        <v>0</v>
      </c>
      <c r="AG16" s="109">
        <v>0</v>
      </c>
      <c r="AH16" s="109">
        <v>0</v>
      </c>
      <c r="AI16" s="109">
        <v>0</v>
      </c>
      <c r="AJ16" s="109">
        <v>233611</v>
      </c>
      <c r="AK16" s="109">
        <v>2102888</v>
      </c>
      <c r="AL16" s="109">
        <v>0</v>
      </c>
      <c r="AM16" s="109">
        <v>0</v>
      </c>
      <c r="AN16" s="109">
        <v>2102888</v>
      </c>
      <c r="AO16" s="140">
        <v>357286</v>
      </c>
      <c r="AP16" s="136">
        <v>8915174</v>
      </c>
      <c r="AQ16" s="142">
        <v>8915174</v>
      </c>
      <c r="AR16" s="112"/>
      <c r="AS16" s="112" t="s">
        <v>824</v>
      </c>
    </row>
    <row r="17" spans="1:45" x14ac:dyDescent="0.25">
      <c r="A17" s="9">
        <v>10499</v>
      </c>
      <c r="B17" s="10" t="s">
        <v>898</v>
      </c>
      <c r="C17" s="10" t="s">
        <v>901</v>
      </c>
      <c r="D17" s="10" t="s">
        <v>900</v>
      </c>
      <c r="E17" s="10" t="s">
        <v>899</v>
      </c>
      <c r="F17" s="112">
        <v>20906</v>
      </c>
      <c r="G17" s="10" t="s">
        <v>162</v>
      </c>
      <c r="H17" s="9">
        <v>120</v>
      </c>
      <c r="I17" s="9">
        <v>18</v>
      </c>
      <c r="J17" s="138">
        <v>43087</v>
      </c>
      <c r="K17" s="10" t="s">
        <v>169</v>
      </c>
      <c r="L17" s="111">
        <v>17113229</v>
      </c>
      <c r="M17" s="111">
        <v>4694297</v>
      </c>
      <c r="N17" s="111">
        <v>1250000</v>
      </c>
      <c r="O17" s="111">
        <v>2500000</v>
      </c>
      <c r="P17" s="111">
        <v>890847</v>
      </c>
      <c r="Q17" s="111">
        <v>26448373</v>
      </c>
      <c r="R17" s="10" t="s">
        <v>174</v>
      </c>
      <c r="S17" s="111">
        <v>26448373</v>
      </c>
      <c r="T17" s="109">
        <v>0</v>
      </c>
      <c r="U17" s="110">
        <v>0</v>
      </c>
      <c r="V17" s="132">
        <v>16273370</v>
      </c>
      <c r="W17" s="109">
        <v>0</v>
      </c>
      <c r="X17" s="109">
        <v>0</v>
      </c>
      <c r="Y17" s="133">
        <v>10175003</v>
      </c>
      <c r="Z17" s="134">
        <v>26448373</v>
      </c>
      <c r="AA17" s="111">
        <v>26448373</v>
      </c>
      <c r="AB17" s="109">
        <v>0</v>
      </c>
      <c r="AC17" s="109">
        <v>0</v>
      </c>
      <c r="AD17" s="109">
        <v>0</v>
      </c>
      <c r="AE17" s="109">
        <v>0</v>
      </c>
      <c r="AF17" s="109">
        <v>0</v>
      </c>
      <c r="AG17" s="109">
        <v>0</v>
      </c>
      <c r="AH17" s="109">
        <v>0</v>
      </c>
      <c r="AI17" s="109">
        <v>0</v>
      </c>
      <c r="AJ17" s="109">
        <v>0</v>
      </c>
      <c r="AK17" s="109">
        <v>0</v>
      </c>
      <c r="AL17" s="109">
        <v>1500000</v>
      </c>
      <c r="AM17" s="109">
        <v>16273370</v>
      </c>
      <c r="AN17" s="109">
        <v>16273370</v>
      </c>
      <c r="AO17" s="133">
        <v>10175003</v>
      </c>
      <c r="AP17" s="136">
        <v>26448373</v>
      </c>
      <c r="AQ17" s="137">
        <v>26448373</v>
      </c>
      <c r="AR17" s="112"/>
      <c r="AS17" s="112" t="s">
        <v>824</v>
      </c>
    </row>
    <row r="18" spans="1:45" x14ac:dyDescent="0.25">
      <c r="A18" s="122">
        <v>10628</v>
      </c>
      <c r="B18" s="122" t="s">
        <v>903</v>
      </c>
      <c r="C18" s="123" t="s">
        <v>912</v>
      </c>
      <c r="D18" s="122" t="s">
        <v>906</v>
      </c>
      <c r="E18" s="123" t="s">
        <v>107</v>
      </c>
      <c r="F18" s="112">
        <v>20653</v>
      </c>
      <c r="G18" s="122" t="s">
        <v>907</v>
      </c>
      <c r="H18" s="122">
        <v>78</v>
      </c>
      <c r="I18" s="122">
        <v>12</v>
      </c>
      <c r="J18" s="138">
        <v>43138</v>
      </c>
      <c r="K18" s="10" t="s">
        <v>171</v>
      </c>
      <c r="L18" s="111">
        <v>11249147</v>
      </c>
      <c r="M18" s="111">
        <v>1970425</v>
      </c>
      <c r="N18" s="111">
        <v>4929404</v>
      </c>
      <c r="O18" s="111">
        <v>2189583</v>
      </c>
      <c r="P18" s="111">
        <v>469500</v>
      </c>
      <c r="Q18" s="111">
        <v>20808059</v>
      </c>
      <c r="R18" s="10" t="s">
        <v>174</v>
      </c>
      <c r="S18" s="111">
        <v>20808059</v>
      </c>
      <c r="T18" s="109">
        <v>0</v>
      </c>
      <c r="U18" s="110">
        <v>0</v>
      </c>
      <c r="V18" s="139">
        <v>14428557</v>
      </c>
      <c r="W18" s="109">
        <v>0</v>
      </c>
      <c r="X18" s="109">
        <v>0</v>
      </c>
      <c r="Y18" s="140">
        <v>6379502</v>
      </c>
      <c r="Z18" s="134">
        <v>20808059</v>
      </c>
      <c r="AA18" s="111">
        <v>20808059</v>
      </c>
      <c r="AB18" s="109">
        <v>0</v>
      </c>
      <c r="AC18" s="109">
        <v>0</v>
      </c>
      <c r="AD18" s="109">
        <v>0</v>
      </c>
      <c r="AE18" s="109">
        <v>0</v>
      </c>
      <c r="AF18" s="109">
        <v>0</v>
      </c>
      <c r="AG18" s="109">
        <v>0</v>
      </c>
      <c r="AH18" s="109">
        <v>0</v>
      </c>
      <c r="AI18" s="109">
        <v>0</v>
      </c>
      <c r="AJ18" s="109">
        <v>0</v>
      </c>
      <c r="AK18" s="109">
        <v>0</v>
      </c>
      <c r="AL18" s="109">
        <v>1560000</v>
      </c>
      <c r="AM18" s="109">
        <v>14428557</v>
      </c>
      <c r="AN18" s="109">
        <v>14428557</v>
      </c>
      <c r="AO18" s="140">
        <v>6379502</v>
      </c>
      <c r="AP18" s="136">
        <v>20808059</v>
      </c>
      <c r="AQ18" s="142">
        <v>20808059</v>
      </c>
      <c r="AR18" s="112"/>
      <c r="AS18" s="112" t="s">
        <v>824</v>
      </c>
    </row>
    <row r="19" spans="1:45" ht="45" x14ac:dyDescent="0.25">
      <c r="A19" s="122">
        <v>10595</v>
      </c>
      <c r="B19" s="123" t="s">
        <v>904</v>
      </c>
      <c r="C19" s="123" t="s">
        <v>434</v>
      </c>
      <c r="D19" s="122" t="s">
        <v>908</v>
      </c>
      <c r="E19" s="123" t="s">
        <v>107</v>
      </c>
      <c r="F19" s="112">
        <v>20653</v>
      </c>
      <c r="G19" s="122" t="s">
        <v>907</v>
      </c>
      <c r="H19" s="122">
        <v>102</v>
      </c>
      <c r="I19" s="122">
        <v>16</v>
      </c>
      <c r="J19" s="138">
        <v>43187</v>
      </c>
      <c r="K19" s="10" t="s">
        <v>171</v>
      </c>
      <c r="L19" s="111">
        <v>9825260</v>
      </c>
      <c r="M19" s="111">
        <v>2126316</v>
      </c>
      <c r="N19" s="111">
        <v>7750000</v>
      </c>
      <c r="O19" s="111">
        <v>2364243</v>
      </c>
      <c r="P19" s="111">
        <v>768244</v>
      </c>
      <c r="Q19" s="111">
        <v>22834063</v>
      </c>
      <c r="R19" s="122" t="s">
        <v>174</v>
      </c>
      <c r="S19" s="111">
        <v>22834063</v>
      </c>
      <c r="T19" s="109">
        <v>0</v>
      </c>
      <c r="U19" s="110">
        <v>0</v>
      </c>
      <c r="V19" s="139">
        <v>13787432</v>
      </c>
      <c r="W19" s="109">
        <v>2000000</v>
      </c>
      <c r="X19" s="109">
        <v>0</v>
      </c>
      <c r="Y19" s="140">
        <v>7046631</v>
      </c>
      <c r="Z19" s="134">
        <v>22834063</v>
      </c>
      <c r="AA19" s="111">
        <v>22834063</v>
      </c>
      <c r="AB19" s="109">
        <v>0</v>
      </c>
      <c r="AC19" s="109">
        <v>0</v>
      </c>
      <c r="AD19" s="109">
        <v>0</v>
      </c>
      <c r="AE19" s="109">
        <v>0</v>
      </c>
      <c r="AF19" s="109">
        <v>2000000</v>
      </c>
      <c r="AG19" s="109">
        <v>0</v>
      </c>
      <c r="AH19" s="109">
        <v>0</v>
      </c>
      <c r="AI19" s="109">
        <v>0</v>
      </c>
      <c r="AJ19" s="109">
        <v>0</v>
      </c>
      <c r="AK19" s="109">
        <v>0</v>
      </c>
      <c r="AL19" s="109">
        <v>1414237</v>
      </c>
      <c r="AM19" s="109">
        <v>13787432</v>
      </c>
      <c r="AN19" s="109">
        <v>13787432</v>
      </c>
      <c r="AO19" s="140">
        <v>7046631</v>
      </c>
      <c r="AP19" s="136">
        <v>22834063</v>
      </c>
      <c r="AQ19" s="142">
        <v>22834063</v>
      </c>
      <c r="AR19" s="112"/>
      <c r="AS19" s="112" t="s">
        <v>824</v>
      </c>
    </row>
    <row r="20" spans="1:45" ht="30" x14ac:dyDescent="0.25">
      <c r="A20" s="122">
        <v>10488</v>
      </c>
      <c r="B20" s="122" t="s">
        <v>905</v>
      </c>
      <c r="C20" s="123" t="s">
        <v>913</v>
      </c>
      <c r="D20" s="122" t="s">
        <v>909</v>
      </c>
      <c r="E20" s="123" t="s">
        <v>104</v>
      </c>
      <c r="F20" s="112">
        <v>21210</v>
      </c>
      <c r="G20" s="122" t="s">
        <v>156</v>
      </c>
      <c r="H20" s="122">
        <v>210</v>
      </c>
      <c r="I20" s="122">
        <v>0</v>
      </c>
      <c r="J20" s="138">
        <v>43188</v>
      </c>
      <c r="K20" s="10" t="s">
        <v>171</v>
      </c>
      <c r="L20" s="111">
        <v>8410642</v>
      </c>
      <c r="M20" s="111">
        <v>6078893</v>
      </c>
      <c r="N20" s="111">
        <v>39045000</v>
      </c>
      <c r="O20" s="111">
        <v>4253495</v>
      </c>
      <c r="P20" s="111">
        <v>2710867</v>
      </c>
      <c r="Q20" s="111">
        <v>60498897</v>
      </c>
      <c r="R20" s="122" t="s">
        <v>174</v>
      </c>
      <c r="S20" s="111">
        <v>60498897</v>
      </c>
      <c r="T20" s="109">
        <v>30000000</v>
      </c>
      <c r="U20" s="110">
        <v>0</v>
      </c>
      <c r="V20" s="132">
        <v>16861000</v>
      </c>
      <c r="W20" s="109">
        <v>0</v>
      </c>
      <c r="X20" s="109">
        <v>0</v>
      </c>
      <c r="Y20" s="133">
        <v>13637897</v>
      </c>
      <c r="Z20" s="134">
        <v>60498897</v>
      </c>
      <c r="AA20" s="111">
        <v>60498897</v>
      </c>
      <c r="AB20" s="109">
        <v>0</v>
      </c>
      <c r="AC20" s="109">
        <v>30000000</v>
      </c>
      <c r="AD20" s="109">
        <v>0</v>
      </c>
      <c r="AE20" s="109">
        <v>0</v>
      </c>
      <c r="AF20" s="109">
        <v>0</v>
      </c>
      <c r="AG20" s="109">
        <v>0</v>
      </c>
      <c r="AH20" s="109">
        <v>0</v>
      </c>
      <c r="AI20" s="109">
        <v>0</v>
      </c>
      <c r="AJ20" s="109">
        <v>1816870</v>
      </c>
      <c r="AK20" s="109">
        <v>16861000</v>
      </c>
      <c r="AL20" s="109">
        <v>0</v>
      </c>
      <c r="AM20" s="109">
        <v>0</v>
      </c>
      <c r="AN20" s="109">
        <v>16861000</v>
      </c>
      <c r="AO20" s="133">
        <v>13637897</v>
      </c>
      <c r="AP20" s="136">
        <v>60498897</v>
      </c>
      <c r="AQ20" s="137">
        <v>60498897</v>
      </c>
      <c r="AR20" s="112"/>
      <c r="AS20" s="112" t="s">
        <v>824</v>
      </c>
    </row>
    <row r="21" spans="1:45" ht="30" x14ac:dyDescent="0.25">
      <c r="A21" s="122">
        <v>10661</v>
      </c>
      <c r="B21" s="123" t="s">
        <v>920</v>
      </c>
      <c r="C21" s="123" t="s">
        <v>921</v>
      </c>
      <c r="D21" s="122" t="s">
        <v>922</v>
      </c>
      <c r="E21" s="123" t="s">
        <v>341</v>
      </c>
      <c r="F21" s="112">
        <v>20601</v>
      </c>
      <c r="G21" s="122" t="s">
        <v>343</v>
      </c>
      <c r="H21" s="122">
        <v>48</v>
      </c>
      <c r="I21" s="122">
        <v>0</v>
      </c>
      <c r="J21" s="138">
        <v>43203</v>
      </c>
      <c r="K21" s="122" t="s">
        <v>169</v>
      </c>
      <c r="L21" s="111">
        <v>1892559</v>
      </c>
      <c r="M21" s="111">
        <v>6200113</v>
      </c>
      <c r="N21" s="111">
        <v>1200000</v>
      </c>
      <c r="O21" s="111">
        <v>1290994</v>
      </c>
      <c r="P21" s="111">
        <v>6141252</v>
      </c>
      <c r="Q21" s="111">
        <v>16724918</v>
      </c>
      <c r="R21" s="122" t="s">
        <v>174</v>
      </c>
      <c r="S21" s="111">
        <v>16724918</v>
      </c>
      <c r="T21" s="109">
        <v>5360000</v>
      </c>
      <c r="U21" s="110">
        <v>8505000</v>
      </c>
      <c r="V21" s="139">
        <v>2639000</v>
      </c>
      <c r="W21" s="109">
        <v>0</v>
      </c>
      <c r="X21" s="109">
        <v>0</v>
      </c>
      <c r="Y21" s="140">
        <v>220918</v>
      </c>
      <c r="Z21" s="134">
        <v>16724918</v>
      </c>
      <c r="AA21" s="111">
        <v>16724918</v>
      </c>
      <c r="AB21" s="109">
        <v>0</v>
      </c>
      <c r="AC21" s="109">
        <v>13865000</v>
      </c>
      <c r="AD21" s="109">
        <v>0</v>
      </c>
      <c r="AE21" s="109">
        <v>0</v>
      </c>
      <c r="AF21" s="109">
        <v>0</v>
      </c>
      <c r="AG21" s="109">
        <v>0</v>
      </c>
      <c r="AH21" s="109">
        <v>0</v>
      </c>
      <c r="AI21" s="109">
        <v>0</v>
      </c>
      <c r="AJ21" s="109">
        <v>293226</v>
      </c>
      <c r="AK21" s="109">
        <v>2639000</v>
      </c>
      <c r="AL21" s="109">
        <v>0</v>
      </c>
      <c r="AM21" s="109">
        <v>0</v>
      </c>
      <c r="AN21" s="109">
        <v>2639000</v>
      </c>
      <c r="AO21" s="140">
        <v>220918</v>
      </c>
      <c r="AP21" s="136">
        <v>16724918</v>
      </c>
      <c r="AQ21" s="142">
        <v>16724918</v>
      </c>
      <c r="AR21" s="112"/>
      <c r="AS21" s="112"/>
    </row>
    <row r="22" spans="1:45" ht="30" x14ac:dyDescent="0.25">
      <c r="A22" s="122">
        <v>10582</v>
      </c>
      <c r="B22" s="123" t="s">
        <v>923</v>
      </c>
      <c r="C22" s="123" t="s">
        <v>474</v>
      </c>
      <c r="D22" s="122" t="s">
        <v>934</v>
      </c>
      <c r="E22" s="123" t="s">
        <v>337</v>
      </c>
      <c r="F22" s="112">
        <v>20782</v>
      </c>
      <c r="G22" s="122" t="s">
        <v>159</v>
      </c>
      <c r="H22" s="122">
        <v>53</v>
      </c>
      <c r="I22" s="122">
        <v>0</v>
      </c>
      <c r="J22" s="138">
        <v>43251</v>
      </c>
      <c r="K22" s="122" t="s">
        <v>171</v>
      </c>
      <c r="L22" s="111">
        <v>595912</v>
      </c>
      <c r="M22" s="111">
        <v>7234352</v>
      </c>
      <c r="N22" s="111">
        <v>3772382</v>
      </c>
      <c r="O22" s="111">
        <v>1433438</v>
      </c>
      <c r="P22" s="111">
        <v>3451578</v>
      </c>
      <c r="Q22" s="111">
        <v>16487662</v>
      </c>
      <c r="R22" s="122" t="s">
        <v>174</v>
      </c>
      <c r="S22" s="111">
        <v>16487662</v>
      </c>
      <c r="T22" s="109">
        <v>3205000</v>
      </c>
      <c r="U22" s="110">
        <v>3130000</v>
      </c>
      <c r="V22" s="139">
        <v>3027226</v>
      </c>
      <c r="W22" s="109">
        <v>3943654</v>
      </c>
      <c r="X22" s="109">
        <v>0</v>
      </c>
      <c r="Y22" s="140">
        <v>3181782</v>
      </c>
      <c r="Z22" s="134">
        <v>16487662</v>
      </c>
      <c r="AA22" s="111">
        <v>16487662</v>
      </c>
      <c r="AB22" s="109">
        <v>0</v>
      </c>
      <c r="AC22" s="109">
        <v>6335000</v>
      </c>
      <c r="AD22" s="109">
        <v>1373084</v>
      </c>
      <c r="AE22" s="109">
        <v>2500000</v>
      </c>
      <c r="AF22" s="109">
        <v>0</v>
      </c>
      <c r="AG22" s="109">
        <v>0</v>
      </c>
      <c r="AH22" s="109">
        <v>0</v>
      </c>
      <c r="AI22" s="109">
        <v>70570</v>
      </c>
      <c r="AJ22" s="109">
        <v>340138</v>
      </c>
      <c r="AK22" s="109">
        <v>3027226</v>
      </c>
      <c r="AL22" s="109">
        <v>0</v>
      </c>
      <c r="AM22" s="109">
        <v>0</v>
      </c>
      <c r="AN22" s="109">
        <v>3027226</v>
      </c>
      <c r="AO22" s="140">
        <v>3181782</v>
      </c>
      <c r="AP22" s="136">
        <v>16487662</v>
      </c>
      <c r="AQ22" s="142">
        <v>16487662</v>
      </c>
      <c r="AR22" s="112"/>
      <c r="AS22" s="112"/>
    </row>
    <row r="23" spans="1:45" ht="30" x14ac:dyDescent="0.25">
      <c r="A23" s="122">
        <v>10644</v>
      </c>
      <c r="B23" s="123" t="s">
        <v>924</v>
      </c>
      <c r="C23" s="123" t="s">
        <v>935</v>
      </c>
      <c r="D23" s="144" t="s">
        <v>925</v>
      </c>
      <c r="E23" s="145" t="s">
        <v>196</v>
      </c>
      <c r="F23" s="115">
        <v>21040</v>
      </c>
      <c r="G23" s="144" t="s">
        <v>225</v>
      </c>
      <c r="H23" s="144">
        <v>223</v>
      </c>
      <c r="I23" s="144">
        <v>0</v>
      </c>
      <c r="J23" s="138">
        <v>43237</v>
      </c>
      <c r="K23" s="122" t="s">
        <v>171</v>
      </c>
      <c r="L23" s="111">
        <v>12056773</v>
      </c>
      <c r="M23" s="111">
        <v>3915062</v>
      </c>
      <c r="N23" s="111">
        <v>20146864</v>
      </c>
      <c r="O23" s="111">
        <v>3559463</v>
      </c>
      <c r="P23" s="111">
        <v>20944500</v>
      </c>
      <c r="Q23" s="111">
        <v>60622662</v>
      </c>
      <c r="R23" s="122" t="s">
        <v>174</v>
      </c>
      <c r="S23" s="111">
        <v>60622662</v>
      </c>
      <c r="T23" s="109">
        <v>19200000</v>
      </c>
      <c r="U23" s="110">
        <v>0</v>
      </c>
      <c r="V23" s="132">
        <v>11324000</v>
      </c>
      <c r="W23" s="109">
        <v>0</v>
      </c>
      <c r="X23" s="109">
        <v>0</v>
      </c>
      <c r="Y23" s="133">
        <v>30098662</v>
      </c>
      <c r="Z23" s="134">
        <v>60622662</v>
      </c>
      <c r="AA23" s="111">
        <v>60622662</v>
      </c>
      <c r="AB23" s="109">
        <v>0</v>
      </c>
      <c r="AC23" s="131">
        <v>19200000</v>
      </c>
      <c r="AD23" s="109">
        <v>0</v>
      </c>
      <c r="AE23" s="109">
        <v>0</v>
      </c>
      <c r="AF23" s="109">
        <v>0</v>
      </c>
      <c r="AG23" s="109">
        <v>0</v>
      </c>
      <c r="AH23" s="109">
        <v>0</v>
      </c>
      <c r="AI23" s="109">
        <v>0</v>
      </c>
      <c r="AJ23" s="109">
        <v>1265363</v>
      </c>
      <c r="AK23" s="109">
        <v>11324000</v>
      </c>
      <c r="AL23" s="109">
        <v>0</v>
      </c>
      <c r="AM23" s="109">
        <v>0</v>
      </c>
      <c r="AN23" s="109">
        <v>11324000</v>
      </c>
      <c r="AO23" s="133">
        <v>30098662</v>
      </c>
      <c r="AP23" s="136">
        <v>60622662</v>
      </c>
      <c r="AQ23" s="137">
        <v>60622662</v>
      </c>
      <c r="AR23" s="112"/>
      <c r="AS23" s="112"/>
    </row>
    <row r="24" spans="1:45" ht="30" x14ac:dyDescent="0.25">
      <c r="A24" s="122">
        <v>10580</v>
      </c>
      <c r="B24" s="123" t="s">
        <v>926</v>
      </c>
      <c r="C24" s="123" t="s">
        <v>928</v>
      </c>
      <c r="D24" s="123" t="s">
        <v>927</v>
      </c>
      <c r="E24" s="123" t="s">
        <v>929</v>
      </c>
      <c r="F24" s="112">
        <v>21122</v>
      </c>
      <c r="G24" s="122" t="s">
        <v>226</v>
      </c>
      <c r="H24" s="122">
        <v>189</v>
      </c>
      <c r="I24" s="122">
        <v>0</v>
      </c>
      <c r="J24" s="138">
        <v>43251</v>
      </c>
      <c r="K24" s="122" t="s">
        <v>171</v>
      </c>
      <c r="L24" s="111">
        <v>17097216</v>
      </c>
      <c r="M24" s="111">
        <v>5534926</v>
      </c>
      <c r="N24" s="111">
        <v>15814434</v>
      </c>
      <c r="O24" s="111">
        <v>3122179</v>
      </c>
      <c r="P24" s="111">
        <v>12188580</v>
      </c>
      <c r="Q24" s="111">
        <v>53757335</v>
      </c>
      <c r="R24" s="122" t="s">
        <v>174</v>
      </c>
      <c r="S24" s="111">
        <v>53757335</v>
      </c>
      <c r="T24" s="109">
        <v>11270000</v>
      </c>
      <c r="U24" s="110">
        <v>9930000</v>
      </c>
      <c r="V24" s="139">
        <v>12437564</v>
      </c>
      <c r="W24" s="109">
        <v>2500000</v>
      </c>
      <c r="X24" s="109">
        <v>0</v>
      </c>
      <c r="Y24" s="140">
        <v>17619771</v>
      </c>
      <c r="Z24" s="134">
        <v>53757335</v>
      </c>
      <c r="AA24" s="111">
        <v>53757335</v>
      </c>
      <c r="AB24" s="109">
        <v>0</v>
      </c>
      <c r="AC24" s="109">
        <v>21200000</v>
      </c>
      <c r="AD24" s="109">
        <v>2500000</v>
      </c>
      <c r="AE24" s="109">
        <v>0</v>
      </c>
      <c r="AF24" s="109">
        <v>0</v>
      </c>
      <c r="AG24" s="109">
        <v>0</v>
      </c>
      <c r="AH24" s="109">
        <v>0</v>
      </c>
      <c r="AI24" s="109">
        <v>0</v>
      </c>
      <c r="AJ24" s="109">
        <v>1344601</v>
      </c>
      <c r="AK24" s="109">
        <v>12437564</v>
      </c>
      <c r="AL24" s="109">
        <v>0</v>
      </c>
      <c r="AM24" s="109">
        <v>0</v>
      </c>
      <c r="AN24" s="109">
        <v>12437564</v>
      </c>
      <c r="AO24" s="140">
        <v>17619771</v>
      </c>
      <c r="AP24" s="136">
        <v>53757335</v>
      </c>
      <c r="AQ24" s="142">
        <v>53757335</v>
      </c>
      <c r="AR24" s="112"/>
      <c r="AS24" s="112"/>
    </row>
    <row r="25" spans="1:45" ht="30" x14ac:dyDescent="0.25">
      <c r="A25" s="122">
        <v>10589</v>
      </c>
      <c r="B25" s="123" t="s">
        <v>930</v>
      </c>
      <c r="C25" s="123" t="s">
        <v>931</v>
      </c>
      <c r="D25" s="122" t="s">
        <v>932</v>
      </c>
      <c r="E25" s="123" t="s">
        <v>933</v>
      </c>
      <c r="F25" s="112">
        <v>20855</v>
      </c>
      <c r="G25" s="122" t="s">
        <v>162</v>
      </c>
      <c r="H25" s="122">
        <v>110</v>
      </c>
      <c r="I25" s="122">
        <v>0</v>
      </c>
      <c r="J25" s="138">
        <v>43252</v>
      </c>
      <c r="K25" s="122" t="s">
        <v>169</v>
      </c>
      <c r="L25" s="111">
        <v>24167409</v>
      </c>
      <c r="M25" s="111">
        <v>5422027</v>
      </c>
      <c r="N25" s="111">
        <v>3600000</v>
      </c>
      <c r="O25" s="111">
        <v>3702742</v>
      </c>
      <c r="P25" s="111">
        <v>19910356</v>
      </c>
      <c r="Q25" s="111">
        <v>56802534</v>
      </c>
      <c r="R25" s="122" t="s">
        <v>175</v>
      </c>
      <c r="S25" s="111">
        <v>56802534</v>
      </c>
      <c r="T25" s="109">
        <v>19000000</v>
      </c>
      <c r="U25" s="110">
        <v>0</v>
      </c>
      <c r="V25" s="139">
        <v>12457996</v>
      </c>
      <c r="W25" s="109">
        <v>3054417</v>
      </c>
      <c r="X25" s="109">
        <v>0</v>
      </c>
      <c r="Y25" s="140">
        <v>22290121</v>
      </c>
      <c r="Z25" s="134">
        <v>56802534</v>
      </c>
      <c r="AA25" s="111">
        <v>56802534</v>
      </c>
      <c r="AB25" s="109">
        <v>0</v>
      </c>
      <c r="AC25" s="109">
        <v>19000000</v>
      </c>
      <c r="AD25" s="109">
        <v>0</v>
      </c>
      <c r="AE25" s="109">
        <v>3000000</v>
      </c>
      <c r="AF25" s="109">
        <v>0</v>
      </c>
      <c r="AG25" s="109">
        <v>54417</v>
      </c>
      <c r="AH25" s="109">
        <v>0</v>
      </c>
      <c r="AI25" s="109">
        <v>0</v>
      </c>
      <c r="AJ25" s="109">
        <v>1369011</v>
      </c>
      <c r="AK25" s="109">
        <v>12457996</v>
      </c>
      <c r="AL25" s="109">
        <v>0</v>
      </c>
      <c r="AM25" s="109">
        <v>0</v>
      </c>
      <c r="AN25" s="109">
        <v>12457996</v>
      </c>
      <c r="AO25" s="140">
        <v>22290121</v>
      </c>
      <c r="AP25" s="136">
        <v>56802534</v>
      </c>
      <c r="AQ25" s="142">
        <v>56802534</v>
      </c>
      <c r="AR25" s="112"/>
      <c r="AS25" s="112"/>
    </row>
    <row r="26" spans="1:45" x14ac:dyDescent="0.25">
      <c r="A26" s="122">
        <v>10653</v>
      </c>
      <c r="B26" s="123" t="s">
        <v>936</v>
      </c>
      <c r="C26" s="123" t="s">
        <v>816</v>
      </c>
      <c r="D26" s="122" t="s">
        <v>937</v>
      </c>
      <c r="E26" s="123" t="s">
        <v>210</v>
      </c>
      <c r="F26" s="112">
        <v>20788</v>
      </c>
      <c r="G26" s="122" t="s">
        <v>162</v>
      </c>
      <c r="H26" s="122">
        <v>140</v>
      </c>
      <c r="I26" s="122">
        <v>0</v>
      </c>
      <c r="J26" s="138">
        <v>43147</v>
      </c>
      <c r="K26" s="122" t="s">
        <v>171</v>
      </c>
      <c r="L26" s="111">
        <v>6917873</v>
      </c>
      <c r="M26" s="111">
        <v>4419684</v>
      </c>
      <c r="N26" s="111">
        <v>19437125</v>
      </c>
      <c r="O26" s="111">
        <v>4493643</v>
      </c>
      <c r="P26" s="111">
        <v>500759</v>
      </c>
      <c r="Q26" s="111">
        <v>35769084</v>
      </c>
      <c r="R26" s="122" t="s">
        <v>175</v>
      </c>
      <c r="S26" s="111">
        <v>35769084</v>
      </c>
      <c r="T26" s="109">
        <v>0</v>
      </c>
      <c r="U26" s="110">
        <v>0</v>
      </c>
      <c r="V26" s="132">
        <v>9790574</v>
      </c>
      <c r="W26" s="109">
        <v>0</v>
      </c>
      <c r="X26" s="109">
        <v>0</v>
      </c>
      <c r="Y26" s="133">
        <v>25978510</v>
      </c>
      <c r="Z26" s="134">
        <v>35769084</v>
      </c>
      <c r="AA26" s="111">
        <v>35769084</v>
      </c>
      <c r="AB26" s="109"/>
      <c r="AC26" s="109">
        <v>0</v>
      </c>
      <c r="AD26" s="109"/>
      <c r="AE26" s="109">
        <v>0</v>
      </c>
      <c r="AF26" s="109"/>
      <c r="AG26" s="109"/>
      <c r="AH26" s="109"/>
      <c r="AI26" s="109"/>
      <c r="AJ26" s="109"/>
      <c r="AK26" s="109"/>
      <c r="AL26" s="109">
        <v>1009338</v>
      </c>
      <c r="AM26" s="109">
        <v>9790574</v>
      </c>
      <c r="AN26" s="109">
        <v>9790574</v>
      </c>
      <c r="AO26" s="133">
        <v>25978510</v>
      </c>
      <c r="AP26" s="136">
        <v>35769084</v>
      </c>
      <c r="AQ26" s="137">
        <v>35769084</v>
      </c>
      <c r="AR26" s="112"/>
      <c r="AS26" s="112"/>
    </row>
    <row r="27" spans="1:45" x14ac:dyDescent="0.25">
      <c r="A27" s="122">
        <v>10732</v>
      </c>
      <c r="B27" s="413" t="s">
        <v>938</v>
      </c>
      <c r="C27" s="122"/>
      <c r="D27" s="413" t="s">
        <v>948</v>
      </c>
      <c r="E27" s="413" t="s">
        <v>686</v>
      </c>
      <c r="F27" s="413" t="s">
        <v>687</v>
      </c>
      <c r="G27" s="413" t="s">
        <v>360</v>
      </c>
      <c r="H27" s="414">
        <v>48</v>
      </c>
      <c r="I27" s="414">
        <v>0</v>
      </c>
      <c r="J27" s="415">
        <v>43281</v>
      </c>
      <c r="K27" s="122" t="s">
        <v>171</v>
      </c>
      <c r="L27" s="376"/>
      <c r="M27" s="111"/>
      <c r="N27" s="109">
        <v>3269778</v>
      </c>
      <c r="O27" s="111"/>
      <c r="P27" s="111">
        <v>494174</v>
      </c>
      <c r="Q27" s="111">
        <v>3763952</v>
      </c>
      <c r="R27" s="122" t="s">
        <v>175</v>
      </c>
      <c r="S27" s="111">
        <v>3763952</v>
      </c>
      <c r="T27" s="112"/>
      <c r="U27" s="111"/>
      <c r="V27" s="139">
        <v>0</v>
      </c>
      <c r="W27" s="109">
        <v>2563085</v>
      </c>
      <c r="X27" s="109">
        <v>0</v>
      </c>
      <c r="Y27" s="140">
        <v>1200867</v>
      </c>
      <c r="Z27" s="134">
        <v>3763952</v>
      </c>
      <c r="AA27" s="111">
        <v>3763952</v>
      </c>
      <c r="AB27" s="109"/>
      <c r="AC27" s="111"/>
      <c r="AD27" s="109">
        <v>1000000</v>
      </c>
      <c r="AE27" s="109"/>
      <c r="AF27" s="109">
        <v>1563085</v>
      </c>
      <c r="AG27" s="109"/>
      <c r="AH27" s="111"/>
      <c r="AI27" s="111"/>
      <c r="AJ27" s="111"/>
      <c r="AK27" s="111"/>
      <c r="AL27" s="109"/>
      <c r="AM27" s="109"/>
      <c r="AN27" s="109">
        <v>0</v>
      </c>
      <c r="AO27" s="140">
        <v>1200867</v>
      </c>
      <c r="AP27" s="136">
        <v>3763952</v>
      </c>
      <c r="AQ27" s="142">
        <v>3763952</v>
      </c>
      <c r="AR27" s="112"/>
      <c r="AS27" s="112"/>
    </row>
    <row r="28" spans="1:45" x14ac:dyDescent="0.25">
      <c r="A28" s="122">
        <v>10742</v>
      </c>
      <c r="B28" s="413" t="s">
        <v>939</v>
      </c>
      <c r="C28" s="122"/>
      <c r="D28" s="413" t="s">
        <v>949</v>
      </c>
      <c r="E28" s="413" t="s">
        <v>950</v>
      </c>
      <c r="F28" s="413" t="s">
        <v>332</v>
      </c>
      <c r="G28" s="413" t="s">
        <v>159</v>
      </c>
      <c r="H28" s="414">
        <v>106</v>
      </c>
      <c r="I28" s="414">
        <v>0</v>
      </c>
      <c r="J28" s="415">
        <v>43281</v>
      </c>
      <c r="K28" s="122" t="s">
        <v>171</v>
      </c>
      <c r="L28" s="376"/>
      <c r="M28" s="111"/>
      <c r="N28" s="109">
        <v>6997888</v>
      </c>
      <c r="O28" s="111"/>
      <c r="P28" s="111">
        <v>404533</v>
      </c>
      <c r="Q28" s="111">
        <v>7402421</v>
      </c>
      <c r="R28" s="122" t="s">
        <v>174</v>
      </c>
      <c r="S28" s="111">
        <v>7402421</v>
      </c>
      <c r="T28" s="112"/>
      <c r="U28" s="111"/>
      <c r="V28" s="139">
        <v>0</v>
      </c>
      <c r="W28" s="109">
        <v>1440000</v>
      </c>
      <c r="X28" s="109">
        <v>0</v>
      </c>
      <c r="Y28" s="140">
        <v>5962421</v>
      </c>
      <c r="Z28" s="134">
        <v>7402421</v>
      </c>
      <c r="AA28" s="111">
        <v>7402421</v>
      </c>
      <c r="AB28" s="109"/>
      <c r="AC28" s="111"/>
      <c r="AD28" s="109">
        <v>1000000</v>
      </c>
      <c r="AE28" s="109"/>
      <c r="AF28" s="109"/>
      <c r="AG28" s="109"/>
      <c r="AH28" s="111"/>
      <c r="AI28" s="111">
        <v>440000</v>
      </c>
      <c r="AJ28" s="111"/>
      <c r="AK28" s="111"/>
      <c r="AL28" s="109"/>
      <c r="AM28" s="109"/>
      <c r="AN28" s="109">
        <v>0</v>
      </c>
      <c r="AO28" s="140">
        <v>5962421</v>
      </c>
      <c r="AP28" s="136">
        <v>7402421</v>
      </c>
      <c r="AQ28" s="142">
        <v>7402421</v>
      </c>
      <c r="AR28" s="112"/>
      <c r="AS28" s="112"/>
    </row>
    <row r="29" spans="1:45" x14ac:dyDescent="0.25">
      <c r="A29" s="122">
        <v>10743</v>
      </c>
      <c r="B29" s="413" t="s">
        <v>940</v>
      </c>
      <c r="C29" s="122"/>
      <c r="D29" s="413" t="s">
        <v>951</v>
      </c>
      <c r="E29" s="413" t="s">
        <v>104</v>
      </c>
      <c r="F29" s="413" t="s">
        <v>105</v>
      </c>
      <c r="G29" s="413" t="s">
        <v>156</v>
      </c>
      <c r="H29" s="414">
        <v>98</v>
      </c>
      <c r="I29" s="414">
        <v>0</v>
      </c>
      <c r="J29" s="415">
        <v>43281</v>
      </c>
      <c r="K29" s="122" t="s">
        <v>171</v>
      </c>
      <c r="L29" s="376"/>
      <c r="M29" s="111"/>
      <c r="N29" s="109">
        <v>10457827</v>
      </c>
      <c r="O29" s="111"/>
      <c r="P29" s="111">
        <v>177681</v>
      </c>
      <c r="Q29" s="111">
        <v>10635508</v>
      </c>
      <c r="R29" s="122" t="s">
        <v>174</v>
      </c>
      <c r="S29" s="111">
        <v>10635508</v>
      </c>
      <c r="T29" s="112"/>
      <c r="U29" s="111"/>
      <c r="V29" s="132">
        <v>0</v>
      </c>
      <c r="W29" s="109">
        <v>0</v>
      </c>
      <c r="X29" s="109">
        <v>0</v>
      </c>
      <c r="Y29" s="133">
        <v>10635508</v>
      </c>
      <c r="Z29" s="134">
        <v>10635508</v>
      </c>
      <c r="AA29" s="111">
        <v>10635508</v>
      </c>
      <c r="AB29" s="109"/>
      <c r="AC29" s="111"/>
      <c r="AD29" s="109"/>
      <c r="AE29" s="109"/>
      <c r="AF29" s="109"/>
      <c r="AG29" s="109"/>
      <c r="AH29" s="111"/>
      <c r="AI29" s="111"/>
      <c r="AJ29" s="111"/>
      <c r="AK29" s="111"/>
      <c r="AL29" s="109"/>
      <c r="AM29" s="109"/>
      <c r="AN29" s="109">
        <v>0</v>
      </c>
      <c r="AO29" s="133">
        <v>10635508</v>
      </c>
      <c r="AP29" s="136">
        <v>10635508</v>
      </c>
      <c r="AQ29" s="137">
        <v>10635508</v>
      </c>
      <c r="AR29" s="112"/>
      <c r="AS29" s="112"/>
    </row>
    <row r="30" spans="1:45" x14ac:dyDescent="0.25">
      <c r="A30" s="122">
        <v>10744</v>
      </c>
      <c r="B30" s="413" t="s">
        <v>941</v>
      </c>
      <c r="C30" s="122"/>
      <c r="D30" s="413" t="s">
        <v>952</v>
      </c>
      <c r="E30" s="413" t="s">
        <v>144</v>
      </c>
      <c r="F30" s="413" t="s">
        <v>953</v>
      </c>
      <c r="G30" s="413" t="s">
        <v>162</v>
      </c>
      <c r="H30" s="414">
        <v>104</v>
      </c>
      <c r="I30" s="414">
        <v>0</v>
      </c>
      <c r="J30" s="415">
        <v>43281</v>
      </c>
      <c r="K30" s="122" t="s">
        <v>171</v>
      </c>
      <c r="L30" s="376"/>
      <c r="M30" s="111"/>
      <c r="N30" s="109">
        <v>7591760</v>
      </c>
      <c r="O30" s="111"/>
      <c r="P30" s="111">
        <v>119224</v>
      </c>
      <c r="Q30" s="111">
        <v>7710984</v>
      </c>
      <c r="R30" s="122" t="s">
        <v>175</v>
      </c>
      <c r="S30" s="111">
        <v>7710984</v>
      </c>
      <c r="T30" s="112"/>
      <c r="U30" s="111"/>
      <c r="V30" s="139">
        <v>0</v>
      </c>
      <c r="W30" s="109">
        <v>0</v>
      </c>
      <c r="X30" s="109">
        <v>0</v>
      </c>
      <c r="Y30" s="140">
        <v>7710984</v>
      </c>
      <c r="Z30" s="134">
        <v>7710984</v>
      </c>
      <c r="AA30" s="111">
        <v>7710984</v>
      </c>
      <c r="AB30" s="109"/>
      <c r="AC30" s="111"/>
      <c r="AD30" s="109"/>
      <c r="AE30" s="109"/>
      <c r="AF30" s="109"/>
      <c r="AG30" s="109"/>
      <c r="AH30" s="111"/>
      <c r="AI30" s="111"/>
      <c r="AJ30" s="111"/>
      <c r="AK30" s="111"/>
      <c r="AL30" s="109"/>
      <c r="AM30" s="109"/>
      <c r="AN30" s="109">
        <v>0</v>
      </c>
      <c r="AO30" s="140">
        <v>7710984</v>
      </c>
      <c r="AP30" s="136">
        <v>7710984</v>
      </c>
      <c r="AQ30" s="142">
        <v>7710984</v>
      </c>
      <c r="AR30" s="112"/>
      <c r="AS30" s="112"/>
    </row>
    <row r="31" spans="1:45" x14ac:dyDescent="0.25">
      <c r="A31" s="122">
        <v>10745</v>
      </c>
      <c r="B31" s="413" t="s">
        <v>942</v>
      </c>
      <c r="C31" s="122"/>
      <c r="D31" s="413" t="s">
        <v>954</v>
      </c>
      <c r="E31" s="413" t="s">
        <v>120</v>
      </c>
      <c r="F31" s="413" t="s">
        <v>233</v>
      </c>
      <c r="G31" s="413" t="s">
        <v>161</v>
      </c>
      <c r="H31" s="414">
        <v>61</v>
      </c>
      <c r="I31" s="414">
        <v>0</v>
      </c>
      <c r="J31" s="415">
        <v>43281</v>
      </c>
      <c r="K31" s="122" t="s">
        <v>171</v>
      </c>
      <c r="L31" s="376"/>
      <c r="M31" s="111"/>
      <c r="N31" s="109">
        <v>3658347</v>
      </c>
      <c r="O31" s="111"/>
      <c r="P31" s="111">
        <v>170488</v>
      </c>
      <c r="Q31" s="111">
        <v>3828835</v>
      </c>
      <c r="R31" s="122" t="s">
        <v>175</v>
      </c>
      <c r="S31" s="111">
        <v>3828835</v>
      </c>
      <c r="T31" s="112"/>
      <c r="U31" s="111"/>
      <c r="V31" s="139">
        <v>0</v>
      </c>
      <c r="W31" s="109">
        <v>1000000</v>
      </c>
      <c r="X31" s="109">
        <v>330000</v>
      </c>
      <c r="Y31" s="140">
        <v>2498835</v>
      </c>
      <c r="Z31" s="134">
        <v>3828835</v>
      </c>
      <c r="AA31" s="111">
        <v>3828835</v>
      </c>
      <c r="AB31" s="111">
        <v>330000</v>
      </c>
      <c r="AC31" s="111"/>
      <c r="AD31" s="111">
        <v>1000000</v>
      </c>
      <c r="AE31" s="111"/>
      <c r="AF31" s="111"/>
      <c r="AG31" s="111"/>
      <c r="AH31" s="111"/>
      <c r="AI31" s="111"/>
      <c r="AJ31" s="111"/>
      <c r="AK31" s="111"/>
      <c r="AL31" s="111"/>
      <c r="AM31" s="111"/>
      <c r="AN31" s="109">
        <v>0</v>
      </c>
      <c r="AO31" s="140">
        <v>2498835</v>
      </c>
      <c r="AP31" s="136">
        <v>3828835</v>
      </c>
      <c r="AQ31" s="142">
        <v>3828835</v>
      </c>
      <c r="AR31" s="112"/>
      <c r="AS31" s="112"/>
    </row>
    <row r="32" spans="1:45" x14ac:dyDescent="0.25">
      <c r="A32" s="122">
        <v>10746</v>
      </c>
      <c r="B32" s="413" t="s">
        <v>943</v>
      </c>
      <c r="C32" s="122"/>
      <c r="D32" s="413" t="s">
        <v>955</v>
      </c>
      <c r="E32" s="413" t="s">
        <v>144</v>
      </c>
      <c r="F32" s="413" t="s">
        <v>956</v>
      </c>
      <c r="G32" s="413" t="s">
        <v>162</v>
      </c>
      <c r="H32" s="414">
        <v>42</v>
      </c>
      <c r="I32" s="414">
        <v>0</v>
      </c>
      <c r="J32" s="415">
        <v>43281</v>
      </c>
      <c r="K32" s="122" t="s">
        <v>171</v>
      </c>
      <c r="L32" s="376"/>
      <c r="M32" s="111"/>
      <c r="N32" s="109">
        <v>3272916</v>
      </c>
      <c r="O32" s="111"/>
      <c r="P32" s="111">
        <v>104318</v>
      </c>
      <c r="Q32" s="111">
        <v>3377234</v>
      </c>
      <c r="R32" s="122" t="s">
        <v>175</v>
      </c>
      <c r="S32" s="111">
        <v>3377234</v>
      </c>
      <c r="T32" s="112"/>
      <c r="U32" s="111"/>
      <c r="V32" s="132">
        <v>0</v>
      </c>
      <c r="W32" s="109">
        <v>2477614</v>
      </c>
      <c r="X32" s="109">
        <v>0</v>
      </c>
      <c r="Y32" s="133">
        <v>899620</v>
      </c>
      <c r="Z32" s="134">
        <v>3377234</v>
      </c>
      <c r="AA32" s="111">
        <v>3377234</v>
      </c>
      <c r="AB32" s="111"/>
      <c r="AC32" s="111"/>
      <c r="AD32" s="111">
        <v>2477614</v>
      </c>
      <c r="AE32" s="111"/>
      <c r="AF32" s="111"/>
      <c r="AG32" s="111"/>
      <c r="AH32" s="111"/>
      <c r="AI32" s="111"/>
      <c r="AJ32" s="111"/>
      <c r="AK32" s="111"/>
      <c r="AL32" s="111"/>
      <c r="AM32" s="111"/>
      <c r="AN32" s="109">
        <v>0</v>
      </c>
      <c r="AO32" s="133">
        <v>899620</v>
      </c>
      <c r="AP32" s="136">
        <v>3377234</v>
      </c>
      <c r="AQ32" s="137">
        <v>3377234</v>
      </c>
      <c r="AR32" s="112"/>
      <c r="AS32" s="112"/>
    </row>
    <row r="33" spans="1:45" x14ac:dyDescent="0.25">
      <c r="A33" s="122">
        <v>10747</v>
      </c>
      <c r="B33" s="413" t="s">
        <v>944</v>
      </c>
      <c r="C33" s="122"/>
      <c r="D33" s="413" t="s">
        <v>957</v>
      </c>
      <c r="E33" s="413" t="s">
        <v>146</v>
      </c>
      <c r="F33" s="413" t="s">
        <v>609</v>
      </c>
      <c r="G33" s="413" t="s">
        <v>163</v>
      </c>
      <c r="H33" s="414">
        <v>30</v>
      </c>
      <c r="I33" s="414">
        <v>0</v>
      </c>
      <c r="J33" s="415">
        <v>43281</v>
      </c>
      <c r="K33" s="122" t="s">
        <v>171</v>
      </c>
      <c r="L33" s="376"/>
      <c r="M33" s="111"/>
      <c r="N33" s="109">
        <v>1588333</v>
      </c>
      <c r="O33" s="111"/>
      <c r="P33" s="111">
        <v>167278</v>
      </c>
      <c r="Q33" s="111">
        <v>1755611</v>
      </c>
      <c r="R33" s="122" t="s">
        <v>174</v>
      </c>
      <c r="S33" s="111">
        <v>1755611</v>
      </c>
      <c r="T33" s="112"/>
      <c r="U33" s="111"/>
      <c r="V33" s="139">
        <v>0</v>
      </c>
      <c r="W33" s="109">
        <v>1078681</v>
      </c>
      <c r="X33" s="109">
        <v>0</v>
      </c>
      <c r="Y33" s="140">
        <v>676930</v>
      </c>
      <c r="Z33" s="134">
        <v>1755611</v>
      </c>
      <c r="AA33" s="111">
        <v>1755611</v>
      </c>
      <c r="AB33" s="111"/>
      <c r="AC33" s="111"/>
      <c r="AD33" s="111">
        <v>908681</v>
      </c>
      <c r="AE33" s="111"/>
      <c r="AF33" s="111"/>
      <c r="AG33" s="111"/>
      <c r="AH33" s="111"/>
      <c r="AI33" s="111">
        <v>170000</v>
      </c>
      <c r="AJ33" s="111"/>
      <c r="AK33" s="111"/>
      <c r="AL33" s="111"/>
      <c r="AM33" s="111"/>
      <c r="AN33" s="109">
        <v>0</v>
      </c>
      <c r="AO33" s="140">
        <v>676930</v>
      </c>
      <c r="AP33" s="136">
        <v>1755611</v>
      </c>
      <c r="AQ33" s="142">
        <v>1755611</v>
      </c>
      <c r="AR33" s="112"/>
      <c r="AS33" s="112"/>
    </row>
    <row r="34" spans="1:45" x14ac:dyDescent="0.25">
      <c r="A34" s="122">
        <v>10748</v>
      </c>
      <c r="B34" s="413" t="s">
        <v>945</v>
      </c>
      <c r="C34" s="122"/>
      <c r="D34" s="413" t="s">
        <v>958</v>
      </c>
      <c r="E34" s="413" t="s">
        <v>104</v>
      </c>
      <c r="F34" s="413" t="s">
        <v>185</v>
      </c>
      <c r="G34" s="413" t="s">
        <v>156</v>
      </c>
      <c r="H34" s="414">
        <v>207</v>
      </c>
      <c r="I34" s="414">
        <v>0</v>
      </c>
      <c r="J34" s="415">
        <v>43281</v>
      </c>
      <c r="K34" s="122" t="s">
        <v>171</v>
      </c>
      <c r="L34" s="376"/>
      <c r="M34" s="111"/>
      <c r="N34" s="109">
        <v>33634255</v>
      </c>
      <c r="O34" s="111"/>
      <c r="P34" s="111">
        <v>460468</v>
      </c>
      <c r="Q34" s="111">
        <v>34094723</v>
      </c>
      <c r="R34" s="122" t="s">
        <v>174</v>
      </c>
      <c r="S34" s="111">
        <v>34094723</v>
      </c>
      <c r="T34" s="112"/>
      <c r="U34" s="111"/>
      <c r="V34" s="139">
        <v>0</v>
      </c>
      <c r="W34" s="109">
        <v>2390000</v>
      </c>
      <c r="X34" s="109">
        <v>0</v>
      </c>
      <c r="Y34" s="140">
        <v>31704723</v>
      </c>
      <c r="Z34" s="134">
        <v>34094723</v>
      </c>
      <c r="AA34" s="111">
        <v>34094723</v>
      </c>
      <c r="AB34" s="111"/>
      <c r="AC34" s="111"/>
      <c r="AD34" s="111">
        <v>2390000</v>
      </c>
      <c r="AE34" s="111"/>
      <c r="AF34" s="111"/>
      <c r="AG34" s="111"/>
      <c r="AH34" s="111"/>
      <c r="AI34" s="111"/>
      <c r="AJ34" s="111"/>
      <c r="AK34" s="111"/>
      <c r="AL34" s="111"/>
      <c r="AM34" s="111"/>
      <c r="AN34" s="109">
        <v>0</v>
      </c>
      <c r="AO34" s="140">
        <v>31704723</v>
      </c>
      <c r="AP34" s="136">
        <v>34094723</v>
      </c>
      <c r="AQ34" s="142">
        <v>34094723</v>
      </c>
      <c r="AR34" s="112"/>
      <c r="AS34" s="112"/>
    </row>
    <row r="35" spans="1:45" x14ac:dyDescent="0.25">
      <c r="A35" s="122">
        <v>10749</v>
      </c>
      <c r="B35" s="413" t="s">
        <v>946</v>
      </c>
      <c r="C35" s="122"/>
      <c r="D35" s="413" t="s">
        <v>959</v>
      </c>
      <c r="E35" s="413" t="s">
        <v>120</v>
      </c>
      <c r="F35" s="413" t="s">
        <v>233</v>
      </c>
      <c r="G35" s="413" t="s">
        <v>161</v>
      </c>
      <c r="H35" s="414">
        <v>96</v>
      </c>
      <c r="I35" s="414">
        <v>0</v>
      </c>
      <c r="J35" s="415">
        <v>43281</v>
      </c>
      <c r="K35" s="122" t="s">
        <v>171</v>
      </c>
      <c r="L35" s="377"/>
      <c r="M35" s="111"/>
      <c r="N35" s="111">
        <v>6124064</v>
      </c>
      <c r="O35" s="111"/>
      <c r="P35" s="111">
        <v>145458</v>
      </c>
      <c r="Q35" s="111">
        <v>6269522</v>
      </c>
      <c r="R35" s="122" t="s">
        <v>174</v>
      </c>
      <c r="S35" s="111">
        <v>6269522</v>
      </c>
      <c r="T35" s="112"/>
      <c r="U35" s="111"/>
      <c r="V35" s="132">
        <v>0</v>
      </c>
      <c r="W35" s="109">
        <v>1286759</v>
      </c>
      <c r="X35" s="109">
        <v>0</v>
      </c>
      <c r="Y35" s="133">
        <v>4982763</v>
      </c>
      <c r="Z35" s="134">
        <v>6269522</v>
      </c>
      <c r="AA35" s="111">
        <v>6269522</v>
      </c>
      <c r="AB35" s="111"/>
      <c r="AC35" s="111"/>
      <c r="AD35" s="111">
        <v>1286759</v>
      </c>
      <c r="AE35" s="109"/>
      <c r="AF35" s="111"/>
      <c r="AG35" s="111"/>
      <c r="AH35" s="111"/>
      <c r="AI35" s="111"/>
      <c r="AJ35" s="111"/>
      <c r="AK35" s="111"/>
      <c r="AL35" s="109"/>
      <c r="AM35" s="111"/>
      <c r="AN35" s="109">
        <v>0</v>
      </c>
      <c r="AO35" s="133">
        <v>4982763</v>
      </c>
      <c r="AP35" s="136">
        <v>6269522</v>
      </c>
      <c r="AQ35" s="137">
        <v>6269522</v>
      </c>
      <c r="AR35" s="122"/>
      <c r="AS35" s="122"/>
    </row>
    <row r="36" spans="1:45" x14ac:dyDescent="0.25">
      <c r="A36" s="122">
        <v>10750</v>
      </c>
      <c r="B36" s="413" t="s">
        <v>947</v>
      </c>
      <c r="C36" s="122"/>
      <c r="D36" s="413" t="s">
        <v>960</v>
      </c>
      <c r="E36" s="413" t="s">
        <v>104</v>
      </c>
      <c r="F36" s="413" t="s">
        <v>961</v>
      </c>
      <c r="G36" s="413" t="s">
        <v>156</v>
      </c>
      <c r="H36" s="414">
        <v>54</v>
      </c>
      <c r="I36" s="414">
        <v>0</v>
      </c>
      <c r="J36" s="415">
        <v>43281</v>
      </c>
      <c r="K36" s="122" t="s">
        <v>171</v>
      </c>
      <c r="L36" s="377"/>
      <c r="M36" s="111"/>
      <c r="N36" s="111">
        <v>2616070</v>
      </c>
      <c r="O36" s="111"/>
      <c r="P36" s="111">
        <v>94306</v>
      </c>
      <c r="Q36" s="111">
        <v>2710376</v>
      </c>
      <c r="R36" s="122" t="s">
        <v>174</v>
      </c>
      <c r="S36" s="111">
        <v>2710376</v>
      </c>
      <c r="T36" s="112"/>
      <c r="U36" s="111"/>
      <c r="V36" s="139">
        <v>0</v>
      </c>
      <c r="W36" s="109">
        <v>190000</v>
      </c>
      <c r="X36" s="109">
        <v>0</v>
      </c>
      <c r="Y36" s="140">
        <v>2520376</v>
      </c>
      <c r="Z36" s="134">
        <v>2710376</v>
      </c>
      <c r="AA36" s="111">
        <v>2710376</v>
      </c>
      <c r="AB36" s="111"/>
      <c r="AC36" s="111"/>
      <c r="AD36" s="111">
        <v>190000</v>
      </c>
      <c r="AE36" s="109"/>
      <c r="AF36" s="111"/>
      <c r="AG36" s="111"/>
      <c r="AH36" s="111"/>
      <c r="AI36" s="111"/>
      <c r="AJ36" s="111"/>
      <c r="AK36" s="111"/>
      <c r="AL36" s="109"/>
      <c r="AM36" s="111"/>
      <c r="AN36" s="109">
        <v>0</v>
      </c>
      <c r="AO36" s="140">
        <v>2520376</v>
      </c>
      <c r="AP36" s="136">
        <v>2710376</v>
      </c>
      <c r="AQ36" s="142">
        <v>2710376</v>
      </c>
      <c r="AR36" s="122"/>
      <c r="AS36" s="122"/>
    </row>
    <row r="37" spans="1:45" s="147" customFormat="1" ht="45" x14ac:dyDescent="0.25">
      <c r="A37" s="144">
        <v>10751</v>
      </c>
      <c r="B37" s="145" t="s">
        <v>963</v>
      </c>
      <c r="C37" s="145"/>
      <c r="D37" s="144" t="s">
        <v>962</v>
      </c>
      <c r="E37" s="145" t="s">
        <v>138</v>
      </c>
      <c r="F37" s="115">
        <v>21701</v>
      </c>
      <c r="G37" s="144" t="s">
        <v>138</v>
      </c>
      <c r="H37" s="144">
        <v>24</v>
      </c>
      <c r="I37" s="144">
        <v>0</v>
      </c>
      <c r="J37" s="146">
        <v>43281</v>
      </c>
      <c r="K37" s="144" t="s">
        <v>171</v>
      </c>
      <c r="L37" s="114">
        <v>97247</v>
      </c>
      <c r="M37" s="114"/>
      <c r="N37" s="114">
        <v>1628783</v>
      </c>
      <c r="O37" s="114"/>
      <c r="P37" s="114">
        <v>32688</v>
      </c>
      <c r="Q37" s="114">
        <v>1758718</v>
      </c>
      <c r="R37" s="144" t="s">
        <v>175</v>
      </c>
      <c r="S37" s="114">
        <v>1758718</v>
      </c>
      <c r="T37" s="113"/>
      <c r="U37" s="385"/>
      <c r="V37" s="139">
        <v>549471</v>
      </c>
      <c r="W37" s="113">
        <v>697247</v>
      </c>
      <c r="X37" s="113">
        <v>512000</v>
      </c>
      <c r="Y37" s="140">
        <v>0</v>
      </c>
      <c r="Z37" s="134">
        <v>1758718</v>
      </c>
      <c r="AA37" s="114">
        <v>1758718</v>
      </c>
      <c r="AB37" s="113">
        <v>512000</v>
      </c>
      <c r="AC37" s="113"/>
      <c r="AD37" s="113">
        <v>600000</v>
      </c>
      <c r="AE37" s="113"/>
      <c r="AF37" s="113"/>
      <c r="AG37" s="113"/>
      <c r="AH37" s="113"/>
      <c r="AI37" s="113">
        <v>97247</v>
      </c>
      <c r="AJ37" s="113"/>
      <c r="AK37" s="113"/>
      <c r="AL37" s="113">
        <v>92300</v>
      </c>
      <c r="AM37" s="113">
        <v>549471</v>
      </c>
      <c r="AN37" s="109">
        <v>549471</v>
      </c>
      <c r="AO37" s="140">
        <v>0</v>
      </c>
      <c r="AP37" s="136">
        <v>1758718</v>
      </c>
      <c r="AQ37" s="142">
        <v>1758718</v>
      </c>
      <c r="AR37" s="115"/>
      <c r="AS37" s="115"/>
    </row>
    <row r="38" spans="1:45" x14ac:dyDescent="0.25">
      <c r="A38" s="399" t="s">
        <v>1732</v>
      </c>
      <c r="B38" s="399"/>
      <c r="C38" s="399"/>
      <c r="D38" s="399"/>
      <c r="E38" s="399"/>
      <c r="F38" s="399"/>
      <c r="G38" s="399"/>
      <c r="H38" s="399">
        <f>SUBTOTAL(109,FY18_Table[Units])</f>
        <v>3572</v>
      </c>
      <c r="I38" s="399">
        <f>SUBTOTAL(109,FY18_Table[DisUnits])</f>
        <v>205</v>
      </c>
      <c r="J38" s="399"/>
      <c r="K38" s="399"/>
      <c r="L38" s="412">
        <f>SUBTOTAL(109,FY18_Table[ConstructionCost])</f>
        <v>252082633.69999999</v>
      </c>
      <c r="M38" s="412">
        <f>SUBTOTAL(109,FY18_Table[SoftCost])</f>
        <v>92444439</v>
      </c>
      <c r="N38" s="412">
        <f>SUBTOTAL(109,FY18_Table[AcquisitionCost])</f>
        <v>278935364</v>
      </c>
      <c r="O38" s="412">
        <f>SUBTOTAL(109,FY18_Table[DeveloperFees])</f>
        <v>56732147</v>
      </c>
      <c r="P38" s="412">
        <f>SUBTOTAL(109,FY18_Table[Reserves])</f>
        <v>88744159</v>
      </c>
      <c r="Q38" s="412">
        <f>SUBTOTAL(109,FY18_Table[Total Development/Production Costs])</f>
        <v>768938742.70000005</v>
      </c>
      <c r="R38" s="412">
        <f>SUBTOTAL(109,FY18_Table[OccupancyType])</f>
        <v>0</v>
      </c>
      <c r="S38" s="412">
        <f>SUBTOTAL(109,FY18_Table[UsesTotal])</f>
        <v>768938742.70000005</v>
      </c>
      <c r="T38" s="412">
        <f>SUBTOTAL(109,FY18_Table[Short Term Bond Amount])</f>
        <v>107175000</v>
      </c>
      <c r="U38" s="412">
        <f>SUBTOTAL(109,FY18_Table[Long Term Bond Funds])</f>
        <v>64385000</v>
      </c>
      <c r="V38" s="412">
        <f>SUBTOTAL(109,FY18_Table[Tax Credits])</f>
        <v>238352318</v>
      </c>
      <c r="W38" s="412">
        <f>SUBTOTAL(109,FY18_Table[State Funds])</f>
        <v>40151100</v>
      </c>
      <c r="X38" s="412">
        <f>SUBTOTAL(109,FY18_Table[Federal Funds])</f>
        <v>2342000</v>
      </c>
      <c r="Y38" s="412">
        <f>SUBTOTAL(109,FY18_Table[Leveraged Funds])</f>
        <v>316533324.69999999</v>
      </c>
      <c r="Z38" s="412">
        <f>SUBTOTAL(109,FY18_Table[TOTAL])</f>
        <v>768938742.70000005</v>
      </c>
      <c r="AA38" s="412">
        <f>SUBTOTAL(109,FY18_Table[TotalCost AllFunds])</f>
        <v>768938742.70000005</v>
      </c>
      <c r="AB38" s="412">
        <f>SUBTOTAL(109,FY18_Table[Fed HOME])</f>
        <v>2342000</v>
      </c>
      <c r="AC38" s="412">
        <f>SUBTOTAL(109,FY18_Table[Bond Funds])</f>
        <v>171560000</v>
      </c>
      <c r="AD38" s="412">
        <f>SUBTOTAL(109,FY18_Table[Rental Hsg Loan Program (RHP)])</f>
        <v>18771138</v>
      </c>
      <c r="AE38" s="412">
        <f>SUBTOTAL(109,FY18_Table[RHW])</f>
        <v>11829319</v>
      </c>
      <c r="AF38" s="412">
        <f>SUBTOTAL(109,FY18_Table[PRHP])</f>
        <v>5363085</v>
      </c>
      <c r="AG38" s="412">
        <f>SUBTOTAL(109,FY18_Table[Weinberg])</f>
        <v>409741</v>
      </c>
      <c r="AH38" s="412">
        <f>SUBTOTAL(109,FY18_Table[THG])</f>
        <v>3000000</v>
      </c>
      <c r="AI38" s="412">
        <f>SUBTOTAL(109,FY18_Table[FAF])</f>
        <v>777817</v>
      </c>
      <c r="AJ38" s="412">
        <f>SUBTOTAL(109,FY18_Table[4%Tax Credit-LIHTC-NC])</f>
        <v>10295339</v>
      </c>
      <c r="AK38" s="412">
        <f>SUBTOTAL(109,FY18_Table[4%Tax Credit Equity (RU) LIHTC-NC])</f>
        <v>96580702</v>
      </c>
      <c r="AL38" s="412">
        <f>SUBTOTAL(109,FY18_Table[9%TaxCredit-LIHTC-C])</f>
        <v>14412543</v>
      </c>
      <c r="AM38" s="412">
        <f>SUBTOTAL(109,FY18_Table[9%TaxCredit Equity (RU) LIHTC-C])</f>
        <v>141771616</v>
      </c>
      <c r="AN38" s="412">
        <f>SUBTOTAL(109,FY18_Table[TaxCredit RU_Per$])</f>
        <v>238352318</v>
      </c>
      <c r="AO38" s="412">
        <f>SUBTOTAL(109,FY18_Table[Leveraged Capital])</f>
        <v>316533324.69999999</v>
      </c>
      <c r="AP38" s="412">
        <f>SUBTOTAL(109,FY18_Table[TOTAL2])</f>
        <v>768938742.70000005</v>
      </c>
      <c r="AQ38" s="412">
        <f>SUBTOTAL(109,FY18_Table[Total ProjectCost])</f>
        <v>768938742.70000005</v>
      </c>
      <c r="AR38" s="412">
        <f>SUBTOTAL(109,FY18_Table[Project Core? (Yes/No)])</f>
        <v>0</v>
      </c>
      <c r="AS38" s="399"/>
    </row>
    <row r="39" spans="1:45" x14ac:dyDescent="0.25">
      <c r="A39" s="116" t="s">
        <v>1718</v>
      </c>
      <c r="G39" s="122"/>
    </row>
    <row r="40" spans="1:45" x14ac:dyDescent="0.25">
      <c r="G40" s="122"/>
      <c r="AC40" s="148"/>
      <c r="AD40" s="148"/>
      <c r="AE40" s="148"/>
      <c r="AF40" s="148"/>
      <c r="AH40" s="148"/>
      <c r="AI40" s="148"/>
      <c r="AJ40" s="148"/>
      <c r="AL40" s="148"/>
    </row>
    <row r="41" spans="1:45" x14ac:dyDescent="0.25">
      <c r="AC41" s="148"/>
      <c r="AD41" s="148"/>
      <c r="AE41" s="148"/>
      <c r="AF41" s="148"/>
      <c r="AH41" s="148"/>
      <c r="AI41" s="148"/>
    </row>
    <row r="42" spans="1:45" x14ac:dyDescent="0.25">
      <c r="AF42" s="148"/>
      <c r="AH42" s="148"/>
      <c r="AI42" s="148"/>
    </row>
    <row r="44" spans="1:45" x14ac:dyDescent="0.25">
      <c r="AF44" s="148"/>
      <c r="AH44" s="149"/>
    </row>
  </sheetData>
  <pageMargins left="0.7" right="0.7" top="0.75" bottom="0.75" header="0.3" footer="0.3"/>
  <pageSetup paperSize="5" orientation="landscape" r:id="rId1"/>
  <legacyDrawing r:id="rId2"/>
  <tableParts count="1">
    <tablePart r:id="rId3"/>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p:properties xmlns:p="http://schemas.microsoft.com/office/2006/metadata/properties" xmlns:xsi="http://www.w3.org/2001/XMLSchema-instance" xmlns:pc="http://schemas.microsoft.com/office/infopath/2007/PartnerControls">
  <documentManagement>
    <PublishingExpirationDate xmlns="http://schemas.microsoft.com/sharepoint/v3" xsi:nil="true"/>
    <PublishingStartDate xmlns="http://schemas.microsoft.com/sharepoint/v3" xsi:nil="true"/>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12D2809D534E2E4791F34A639EDE4B8D" ma:contentTypeVersion="4" ma:contentTypeDescription="Create a new document." ma:contentTypeScope="" ma:versionID="f952c9c9f8901f2d17956aa47c4ffba2">
  <xsd:schema xmlns:xsd="http://www.w3.org/2001/XMLSchema" xmlns:xs="http://www.w3.org/2001/XMLSchema" xmlns:p="http://schemas.microsoft.com/office/2006/metadata/properties" xmlns:ns1="http://schemas.microsoft.com/sharepoint/v3" targetNamespace="http://schemas.microsoft.com/office/2006/metadata/properties" ma:root="true" ma:fieldsID="bff1912dda2c34800ae3d5e8677634f0" ns1:_="">
    <xsd:import namespace="http://schemas.microsoft.com/sharepoint/v3"/>
    <xsd:element name="properties">
      <xsd:complexType>
        <xsd:sequence>
          <xsd:element name="documentManagement">
            <xsd:complexType>
              <xsd:all>
                <xsd:element ref="ns1:PublishingStartDate" minOccurs="0"/>
                <xsd:element ref="ns1:PublishingExpirationDat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PublishingStartDate" ma:index="4" nillable="true" ma:displayName="Scheduling Start Date" ma:description="Scheduling Start Date is a site column created by the Publishing feature. It is used to specify the date and time on which this page will first appear to site visitors." ma:hidden="true" ma:internalName="PublishingStartDate">
      <xsd:simpleType>
        <xsd:restriction base="dms:Unknown"/>
      </xsd:simpleType>
    </xsd:element>
    <xsd:element name="PublishingExpirationDate" ma:index="5" nillable="true" ma:displayName="Scheduling End Date" ma:description="Scheduling End Date is a site column created by the Publishing feature. It is used to specify the date and time on which this page will no longer appear to site visitors." ma:hidden="true" ma:internalName="PublishingExpirationDate">
      <xsd:simpleType>
        <xsd:restriction base="dms:Unknow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6" ma:displayName="Content Type"/>
        <xsd:element ref="dc:title" minOccurs="0" maxOccurs="1" ma:index="3"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1 6 " ? > < D a t a M a s h u p   x m l n s = " h t t p : / / s c h e m a s . m i c r o s o f t . c o m / D a t a M a s h u p " > A A A A A B U D A A B Q S w M E F A A C A A g A F G E K X T N + G K W l A A A A 9 g A A A B I A H A B D b 2 5 m a W c v U G F j a 2 F n Z S 5 4 b W w g o h g A K K A U A A A A A A A A A A A A A A A A A A A A A A A A A A A A h Y 9 N D o I w G E S v Q r q n L f U n S k p Z u J X E h G j c N r V C I 3 w Y W i x 3 c + G R v I I Y R d 2 5 n D d v M X O / 3 n j a 1 1 V w 0 a 0 1 D S Q o w h Q F G l R z M F A k q H P H c I F S w T d S n W S h g 0 E G G / f 2 k K D S u X N M i P c e + w l u 2 o I w S i O y z 9 a 5 K n U t 0 U c 2 / + X Q g H U S l E a C 7 1 5 j B M P R b I 6 n b I k p J y P k m Y G v w I a 9 z / Y H 8 l V X u a 7 V Q k O 4 z T k Z I y f v D + I B U E s D B B Q A A g A I A B R h C l 0 P y u m r p A A A A O k A A A A T A B w A W 0 N v b n R l b n R f V H l w Z X N d L n h t b C C i G A A o o B Q A A A A A A A A A A A A A A A A A A A A A A A A A A A B t j k s O w j A M R K 8 S e Z + 6 s E A I N W U B 3 I A L R M H 9 i O a j x k X h b C w 4 E l c g b X e I p W f m e e b z e l f H Z A f x o D H 2 3 i n Y F C U I c s b f e t c q m L i R e z j W 1 f U Z K I o c d V F B x x w O i N F 0 Z H U s f C C X n c a P V n M + x x a D N n f d E m 7 L c o f G O y b H k u c f U F d n a v Q 0 s L i k L K + 1 G Q d x W n N z l Q K m x L j I + J e w P 3 k d w t A b z d n E J G 2 U d i F x G V 5 / A V B L A w Q U A A I A C A A U Y Q p d K I p H u A 4 A A A A R A A A A E w A c A E Z v c m 1 1 b G F z L 1 N l Y 3 R p b 2 4 x L m 0 g o h g A K K A U A A A A A A A A A A A A A A A A A A A A A A A A A A A A K 0 5 N L s n M z 1 M I h t C G 1 g B Q S w E C L Q A U A A I A C A A U Y Q p d M 3 4 Y p a U A A A D 2 A A A A E g A A A A A A A A A A A A A A A A A A A A A A Q 2 9 u Z m l n L 1 B h Y 2 t h Z 2 U u e G 1 s U E s B A i 0 A F A A C A A g A F G E K X Q / K 6 a u k A A A A 6 Q A A A B M A A A A A A A A A A A A A A A A A 8 Q A A A F t D b 2 5 0 Z W 5 0 X 1 R 5 c G V z X S 5 4 b W x Q S w E C L Q A U A A I A C A A U Y Q p d K I p H u A 4 A A A A R A A A A E w A A A A A A A A A A A A A A A A D i A Q A A R m 9 y b X V s Y X M v U 2 V j d G l v b j E u b V B L B Q Y A A A A A A w A D A M I A A A A 9 A g A A A A A Q A Q A A 7 7 u / P D 9 4 b W w g d m V y c 2 l v b j 0 i M S 4 w I i B l b m N v Z G l u Z z 0 i d X R m L T g i P z 4 8 U G V y b W l z c 2 l v b k x p c 3 Q g e G 1 s b n M 6 e H N k P S J o d H R w O i 8 v d 3 d 3 L n c z L m 9 y Z y 8 y M D A x L 1 h N T F N j a G V t Y S I g e G 1 s b n M 6 e H N p P S J o d H R w O i 8 v d 3 d 3 L n c z L m 9 y Z y 8 y M D A x L 1 h N T F N j a G V t Y S 1 p b n N 0 Y W 5 j Z S I + P E N h b k V 2 Y W x 1 Y X R l R n V 0 d X J l U G F j a 2 F n Z X M + Z m F s c 2 U 8 L 0 N h b k V 2 Y W x 1 Y X R l R n V 0 d X J l U G F j a 2 F n Z X M + P E Z p c m V 3 Y W x s R W 5 h Y m x l Z D 5 0 c n V l P C 9 G a X J l d 2 F s b E V u Y W J s Z W Q + P C 9 Q Z X J t a X N z a W 9 u T G l z d D 6 X A Q A A A A A A A H U B A A D v u 7 8 8 P 3 h t b C B 2 Z X J z a W 9 u P S I x L j A i I G V u Y 2 9 k a W 5 n P S J 1 d G Y t O C I / P j x M b 2 N h b F B h Y 2 t h Z 2 V N Z X R h Z G F 0 Y U Z p b G U g e G 1 s b n M 6 e H N k P S J o d H R w O i 8 v d 3 d 3 L n c z L m 9 y Z y 8 y M D A x L 1 h N T F N j a G V t Y S I g e G 1 s b n M 6 e H N p P S J o d H R w O i 8 v d 3 d 3 L n c z L m 9 y Z y 8 y M D A x L 1 h N T F N j a G V t Y S 1 p b n N 0 Y W 5 j Z S I + P E l 0 Z W 1 z P j x J d G V t P j x J d G V t T G 9 j Y X R p b 2 4 + P E l 0 Z W 1 U e X B l P k F s b E Z v c m 1 1 b G F z P C 9 J d G V t V H l w Z T 4 8 S X R l b V B h d G g g L z 4 8 L 0 l 0 Z W 1 M b 2 N h d G l v b j 4 8 U 3 R h Y m x l R W 5 0 c m l l c z 4 8 R W 5 0 c n k g V H l w Z T 0 i U m V s Y X R p b 2 5 z a G l w c y I g V m F s d W U 9 I n N B Q U F B Q U E 9 P S I g L z 4 8 L 1 N 0 Y W J s Z U V u d H J p Z X M + P C 9 J d G V t P j w v S X R l b X M + P C 9 M b 2 N h b F B h Y 2 t h Z 2 V N Z X R h Z G F 0 Y U Z p b G U + F g A A A F B L B Q Y A A A A A A A A A A A A A A A A A A A A A A A A m A Q A A A Q A A A N C M n d 8 B F d E R j H o A w E / C l + s B A A A A Y 1 I S J a r c r 0 6 k i O T R D P y 8 X w A A A A A C A A A A A A A Q Z g A A A A E A A C A A A A C V j 5 W t e q f I v u 0 C L A Z R l a s q v i 2 n D 1 v 5 7 s 0 Y Y k 5 l J c J g R A A A A A A O g A A A A A I A A C A A A A B R L 3 a X M + s + z w J E i B U 4 + n z T x M s Q e e E K K A 1 b X W M K E 8 o l x l A A A A D u g a 3 H B k q m Y q r i d F G + K k X C T 6 x c B i K u y R H c V C W k 7 d T F + J F Z J h J L P 8 F E G I I j t y d O V n g w X F a 7 D g Q z j T C Y 6 W p b Q M w x F Y K X v k N u R e S 4 w E v 8 t Q w O 0 k A A A A D S b k v b L p B 7 j B d 0 A 4 H r U 7 x l / Y w P R h E G s Z a j a g G 4 a 3 N 4 0 E B X t v V t i S m d e h n j u N C 9 P P H z D h W I H b C l 4 b b q v i J s s E K 1 < / D a t a M a s h u p > 
</file>

<file path=customXml/item4.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BEB01B18-6B6A-4072-9A8D-FD0DB4EE13B5}">
  <ds:schemaRefs>
    <ds:schemaRef ds:uri="http://purl.org/dc/dcmitype/"/>
    <ds:schemaRef ds:uri="http://purl.org/dc/terms/"/>
    <ds:schemaRef ds:uri="http://schemas.microsoft.com/office/infopath/2007/PartnerControls"/>
    <ds:schemaRef ds:uri="http://schemas.microsoft.com/sharepoint/v3"/>
    <ds:schemaRef ds:uri="http://purl.org/dc/elements/1.1/"/>
    <ds:schemaRef ds:uri="http://schemas.microsoft.com/office/2006/documentManagement/types"/>
    <ds:schemaRef ds:uri="http://schemas.openxmlformats.org/package/2006/metadata/core-properties"/>
    <ds:schemaRef ds:uri="http://schemas.microsoft.com/office/2006/metadata/properties"/>
    <ds:schemaRef ds:uri="http://www.w3.org/XML/1998/namespace"/>
  </ds:schemaRefs>
</ds:datastoreItem>
</file>

<file path=customXml/itemProps2.xml><?xml version="1.0" encoding="utf-8"?>
<ds:datastoreItem xmlns:ds="http://schemas.openxmlformats.org/officeDocument/2006/customXml" ds:itemID="{377F74AB-1050-4D45-B532-DA9934939A69}">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6C034664-51C6-45C7-B5FE-6B498D50C4E7}">
  <ds:schemaRefs>
    <ds:schemaRef ds:uri="http://schemas.microsoft.com/DataMashup"/>
  </ds:schemaRefs>
</ds:datastoreItem>
</file>

<file path=customXml/itemProps4.xml><?xml version="1.0" encoding="utf-8"?>
<ds:datastoreItem xmlns:ds="http://schemas.openxmlformats.org/officeDocument/2006/customXml" ds:itemID="{741D8EFF-8B74-47E3-82BF-7BB366C888FD}">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18</vt:i4>
      </vt:variant>
    </vt:vector>
  </HeadingPairs>
  <TitlesOfParts>
    <vt:vector size="18" baseType="lpstr">
      <vt:lpstr>FY26</vt:lpstr>
      <vt:lpstr>FY25</vt:lpstr>
      <vt:lpstr>FY24</vt:lpstr>
      <vt:lpstr>FY23</vt:lpstr>
      <vt:lpstr>FY22</vt:lpstr>
      <vt:lpstr>FY21</vt:lpstr>
      <vt:lpstr>FY20</vt:lpstr>
      <vt:lpstr>FY19</vt:lpstr>
      <vt:lpstr>FY18</vt:lpstr>
      <vt:lpstr>FY17</vt:lpstr>
      <vt:lpstr>FY16</vt:lpstr>
      <vt:lpstr>FY15</vt:lpstr>
      <vt:lpstr>FY14</vt:lpstr>
      <vt:lpstr>FY13</vt:lpstr>
      <vt:lpstr>FY12</vt:lpstr>
      <vt:lpstr>FY11</vt:lpstr>
      <vt:lpstr>Multifamily_Construction</vt:lpstr>
      <vt:lpstr>Compatibility Report_1</vt:lpstr>
    </vt:vector>
  </TitlesOfParts>
  <Company>State of Maryland- DHCD IT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Closed Projects Report</dc:title>
  <dc:creator>Hare</dc:creator>
  <cp:lastModifiedBy>Rivera, Maria</cp:lastModifiedBy>
  <cp:lastPrinted>2020-04-17T03:51:51Z</cp:lastPrinted>
  <dcterms:created xsi:type="dcterms:W3CDTF">2016-04-19T14:53:51Z</dcterms:created>
  <dcterms:modified xsi:type="dcterms:W3CDTF">2026-08-11T12:19:29Z</dcterms:modified>
</cp:coreProperties>
</file>